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44" yWindow="65308" windowWidth="11928" windowHeight="9636" tabRatio="672" activeTab="0"/>
  </bookViews>
  <sheets>
    <sheet name="收支 " sheetId="1" r:id="rId1"/>
    <sheet name="撥補" sheetId="2" r:id="rId2"/>
    <sheet name="流量 " sheetId="3" r:id="rId3"/>
    <sheet name="流量 (2)" sheetId="4" r:id="rId4"/>
    <sheet name="資產(抵銷)" sheetId="5" r:id="rId5"/>
    <sheet name="負債(抵銷) " sheetId="6" r:id="rId6"/>
  </sheets>
  <externalReferences>
    <externalReference r:id="rId9"/>
    <externalReference r:id="rId10"/>
    <externalReference r:id="rId11"/>
  </externalReferences>
  <definedNames>
    <definedName name="\0">'[3]稅捐'!#REF!</definedName>
    <definedName name="\d">#REF!</definedName>
    <definedName name="_Dist_Values" hidden="1">#REF!</definedName>
    <definedName name="_Fill" hidden="1">#REF!</definedName>
    <definedName name="_Parse_Out" hidden="1">#REF!</definedName>
    <definedName name="aa">#REF!</definedName>
    <definedName name="_xlnm.Print_Area" localSheetId="0">'收支 '!$A$1:$I$54</definedName>
    <definedName name="_xlnm.Print_Area" localSheetId="2">'流量 '!$A$1:$C$62</definedName>
    <definedName name="_xlnm.Print_Area" localSheetId="3">'流量 (2)'!$A$1:$C$31</definedName>
    <definedName name="_xlnm.Print_Area" localSheetId="4">'資產(抵銷)'!$A$1:$E$102</definedName>
    <definedName name="Print_Area_MI">#REF!</definedName>
    <definedName name="_xlnm.Print_Titles" localSheetId="2">'流量 '!$1:$6</definedName>
    <definedName name="_xlnm.Print_Titles" localSheetId="3">'流量 (2)'!$1:$5</definedName>
    <definedName name="_xlnm.Print_Titles" localSheetId="5">'負債(抵銷) '!$1:$7</definedName>
    <definedName name="_xlnm.Print_Titles" localSheetId="4">'資產(抵銷)'!$1:$7</definedName>
    <definedName name="SALE_UNIT">#N/A</definedName>
  </definedNames>
  <calcPr fullCalcOnLoad="1"/>
</workbook>
</file>

<file path=xl/sharedStrings.xml><?xml version="1.0" encoding="utf-8"?>
<sst xmlns="http://schemas.openxmlformats.org/spreadsheetml/2006/main" count="342" uniqueCount="314">
  <si>
    <r>
      <t xml:space="preserve">        </t>
    </r>
    <r>
      <rPr>
        <sz val="12"/>
        <rFont val="標楷體"/>
        <family val="4"/>
      </rPr>
      <t>應付繳庫數</t>
    </r>
  </si>
  <si>
    <r>
      <t xml:space="preserve">        </t>
    </r>
    <r>
      <rPr>
        <sz val="12"/>
        <rFont val="標楷體"/>
        <family val="4"/>
      </rPr>
      <t>其他應付款</t>
    </r>
  </si>
  <si>
    <r>
      <t xml:space="preserve">        </t>
    </r>
    <r>
      <rPr>
        <sz val="12"/>
        <rFont val="標楷體"/>
        <family val="4"/>
      </rPr>
      <t>應付工程款</t>
    </r>
  </si>
  <si>
    <t>%</t>
  </si>
  <si>
    <t>　　門診醫療收入</t>
  </si>
  <si>
    <t>　　住院醫療收入</t>
  </si>
  <si>
    <t xml:space="preserve"> 單位：新臺幣千元</t>
  </si>
  <si>
    <t>金     額</t>
  </si>
  <si>
    <t>未分配賸餘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</si>
  <si>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</si>
  <si>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</si>
  <si>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</si>
  <si>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</si>
  <si>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</si>
  <si>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</si>
  <si>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短絀之部</t>
  </si>
  <si>
    <t>填補之部</t>
  </si>
  <si>
    <t>待填補之短絀</t>
  </si>
  <si>
    <t>醫　療　藥　品　基　金</t>
  </si>
  <si>
    <t>單位：新臺幣千元</t>
  </si>
  <si>
    <t>預算數</t>
  </si>
  <si>
    <t>說 明</t>
  </si>
  <si>
    <t>業務活動之現金流量</t>
  </si>
  <si>
    <t>　本期賸餘(短絀-)</t>
  </si>
  <si>
    <t>　　攤銷</t>
  </si>
  <si>
    <t>　　處理資產短絀(賸餘-)</t>
  </si>
  <si>
    <t>　　其他</t>
  </si>
  <si>
    <t>　　流動資產淨減(淨增-)</t>
  </si>
  <si>
    <t>　　流動負債淨增(淨減-)</t>
  </si>
  <si>
    <t>投資活動之現金流量</t>
  </si>
  <si>
    <t>　　減少準備金</t>
  </si>
  <si>
    <t>　　減少固定資產</t>
  </si>
  <si>
    <t>　　減少無形資產</t>
  </si>
  <si>
    <t>　　減少遞延借項</t>
  </si>
  <si>
    <t>　　增加準備金</t>
  </si>
  <si>
    <t>　　增加遞延借項</t>
  </si>
  <si>
    <t>融資活動之現金流量</t>
  </si>
  <si>
    <t>　增加基金、公積及填補短絀</t>
  </si>
  <si>
    <t>　　增加基金</t>
  </si>
  <si>
    <t>　　增加公積</t>
  </si>
  <si>
    <t>現金及約當現金之淨增(淨減-)</t>
  </si>
  <si>
    <t>期初現金及約當現金</t>
  </si>
  <si>
    <t>　　增加固定資產</t>
  </si>
  <si>
    <t>　　增加其他負債</t>
  </si>
  <si>
    <t>　　減少其他負債</t>
  </si>
  <si>
    <t>　　提存呆帳、醫療折讓及短絀</t>
  </si>
  <si>
    <t>　　折舊及折耗</t>
  </si>
  <si>
    <t>　業務活動之淨現金流入(流出-)</t>
  </si>
  <si>
    <t>　　減少短期墊款</t>
  </si>
  <si>
    <t>　　增加短期墊款</t>
  </si>
  <si>
    <t>　　增加無形資產</t>
  </si>
  <si>
    <t>　　增加其他資產</t>
  </si>
  <si>
    <t xml:space="preserve">     投資活動之淨現金流入(流出-)</t>
  </si>
  <si>
    <t>　融資活動之淨現金流入(流出-)</t>
  </si>
  <si>
    <t>預　計　平　衡　表</t>
  </si>
  <si>
    <t>比較增減(-)</t>
  </si>
  <si>
    <t>科       目</t>
  </si>
  <si>
    <t>流動資產</t>
  </si>
  <si>
    <t>固定資產</t>
  </si>
  <si>
    <t>　租賃資產</t>
  </si>
  <si>
    <t>　　租賃資產</t>
  </si>
  <si>
    <t>　　未完工程</t>
  </si>
  <si>
    <t>無形資產</t>
  </si>
  <si>
    <t>遞延借項</t>
  </si>
  <si>
    <t>其他資產</t>
  </si>
  <si>
    <t/>
  </si>
  <si>
    <t xml:space="preserve">  現金</t>
  </si>
  <si>
    <t xml:space="preserve">    庫存現金</t>
  </si>
  <si>
    <t xml:space="preserve">    銀行存款</t>
  </si>
  <si>
    <t xml:space="preserve">    零用及週轉金</t>
  </si>
  <si>
    <t xml:space="preserve">    匯撥中現金</t>
  </si>
  <si>
    <t xml:space="preserve">  應收款項</t>
  </si>
  <si>
    <t xml:space="preserve">    應收醫療帳款</t>
  </si>
  <si>
    <t xml:space="preserve">    備抵醫療折讓(-)</t>
  </si>
  <si>
    <t xml:space="preserve">    應收利息</t>
  </si>
  <si>
    <t xml:space="preserve">    其他應收款</t>
  </si>
  <si>
    <t xml:space="preserve">  存貨</t>
  </si>
  <si>
    <t xml:space="preserve">    醫療用品</t>
  </si>
  <si>
    <t xml:space="preserve">  預付款項</t>
  </si>
  <si>
    <t xml:space="preserve">    用品盤存</t>
  </si>
  <si>
    <t xml:space="preserve">    預付費用</t>
  </si>
  <si>
    <t xml:space="preserve">    其他預付款</t>
  </si>
  <si>
    <t xml:space="preserve">  短期貸墊款</t>
  </si>
  <si>
    <t xml:space="preserve">    短期墊款</t>
  </si>
  <si>
    <t xml:space="preserve">  長期投資</t>
  </si>
  <si>
    <t xml:space="preserve">    其他長期投資</t>
  </si>
  <si>
    <t xml:space="preserve">  準備金</t>
  </si>
  <si>
    <t xml:space="preserve">  土地</t>
  </si>
  <si>
    <t xml:space="preserve">    土地</t>
  </si>
  <si>
    <t xml:space="preserve">    土地改良物</t>
  </si>
  <si>
    <t xml:space="preserve">  房屋及建築</t>
  </si>
  <si>
    <t xml:space="preserve">    房屋及建築</t>
  </si>
  <si>
    <t xml:space="preserve">  機械及設備</t>
  </si>
  <si>
    <t xml:space="preserve">    機械及設備</t>
  </si>
  <si>
    <t xml:space="preserve">  交通及運輸設備</t>
  </si>
  <si>
    <t xml:space="preserve">    交通及運輸設備</t>
  </si>
  <si>
    <t xml:space="preserve">  什項設備</t>
  </si>
  <si>
    <t xml:space="preserve">    什項設備</t>
  </si>
  <si>
    <t xml:space="preserve">  無形資產</t>
  </si>
  <si>
    <t xml:space="preserve">    電腦軟體</t>
  </si>
  <si>
    <t xml:space="preserve">  遞延費用</t>
  </si>
  <si>
    <t xml:space="preserve">  什項資產</t>
  </si>
  <si>
    <t xml:space="preserve">    存出保證金</t>
  </si>
  <si>
    <t xml:space="preserve">    暫付及待結轉帳項</t>
  </si>
  <si>
    <t xml:space="preserve">  待整理資產</t>
  </si>
  <si>
    <t xml:space="preserve">    追索債權</t>
  </si>
  <si>
    <t xml:space="preserve">    待抵銷追索債權</t>
  </si>
  <si>
    <t>資　　　　產</t>
  </si>
  <si>
    <t>醫　療　藥　品　基　金</t>
  </si>
  <si>
    <t>上年度預算數</t>
  </si>
  <si>
    <t>本年度預算數</t>
  </si>
  <si>
    <t>說明</t>
  </si>
  <si>
    <t>金   額</t>
  </si>
  <si>
    <t>　解繳國庫淨額</t>
  </si>
  <si>
    <t>流動負債</t>
  </si>
  <si>
    <t>其他負債</t>
  </si>
  <si>
    <t>基金</t>
  </si>
  <si>
    <t>公積</t>
  </si>
  <si>
    <t>負債及淨值總額</t>
  </si>
  <si>
    <r>
      <t>提存公積</t>
    </r>
  </si>
  <si>
    <t xml:space="preserve">   退休及離職準備金</t>
  </si>
  <si>
    <t>餘　絀　撥　補　預　計　表</t>
  </si>
  <si>
    <r>
      <t>　負</t>
    </r>
    <r>
      <rPr>
        <b/>
        <sz val="12"/>
        <rFont val="新細明體"/>
        <family val="1"/>
      </rPr>
      <t xml:space="preserve">    </t>
    </r>
    <r>
      <rPr>
        <b/>
        <sz val="12"/>
        <rFont val="細明體"/>
        <family val="3"/>
      </rPr>
      <t>債</t>
    </r>
  </si>
  <si>
    <r>
      <t xml:space="preserve">    </t>
    </r>
    <r>
      <rPr>
        <sz val="12"/>
        <rFont val="標楷體"/>
        <family val="4"/>
      </rPr>
      <t>應付款項</t>
    </r>
  </si>
  <si>
    <r>
      <t xml:space="preserve">        </t>
    </r>
    <r>
      <rPr>
        <sz val="12"/>
        <rFont val="標楷體"/>
        <family val="4"/>
      </rPr>
      <t>應付帳款</t>
    </r>
  </si>
  <si>
    <r>
      <t xml:space="preserve">        </t>
    </r>
    <r>
      <rPr>
        <sz val="12"/>
        <rFont val="標楷體"/>
        <family val="4"/>
      </rPr>
      <t>應付代收款</t>
    </r>
  </si>
  <si>
    <r>
      <t xml:space="preserve">        </t>
    </r>
    <r>
      <rPr>
        <sz val="12"/>
        <rFont val="標楷體"/>
        <family val="4"/>
      </rPr>
      <t>應付費用</t>
    </r>
  </si>
  <si>
    <r>
      <t xml:space="preserve">    </t>
    </r>
    <r>
      <rPr>
        <sz val="12"/>
        <rFont val="標楷體"/>
        <family val="4"/>
      </rPr>
      <t>預收款項</t>
    </r>
  </si>
  <si>
    <r>
      <t xml:space="preserve">        </t>
    </r>
    <r>
      <rPr>
        <sz val="12"/>
        <rFont val="標楷體"/>
        <family val="4"/>
      </rPr>
      <t>預收收入</t>
    </r>
  </si>
  <si>
    <r>
      <t xml:space="preserve">        </t>
    </r>
    <r>
      <rPr>
        <sz val="12"/>
        <rFont val="標楷體"/>
        <family val="4"/>
      </rPr>
      <t>其他預收款</t>
    </r>
  </si>
  <si>
    <r>
      <t xml:space="preserve">    </t>
    </r>
    <r>
      <rPr>
        <sz val="12"/>
        <rFont val="標楷體"/>
        <family val="4"/>
      </rPr>
      <t>什項負債</t>
    </r>
  </si>
  <si>
    <r>
      <t xml:space="preserve">        </t>
    </r>
    <r>
      <rPr>
        <sz val="12"/>
        <rFont val="標楷體"/>
        <family val="4"/>
      </rPr>
      <t>存入保證金</t>
    </r>
  </si>
  <si>
    <r>
      <t xml:space="preserve">        </t>
    </r>
    <r>
      <rPr>
        <sz val="12"/>
        <rFont val="標楷體"/>
        <family val="4"/>
      </rPr>
      <t>應付保管款</t>
    </r>
  </si>
  <si>
    <r>
      <t xml:space="preserve">        </t>
    </r>
    <r>
      <rPr>
        <sz val="12"/>
        <rFont val="標楷體"/>
        <family val="4"/>
      </rPr>
      <t>應付退休及離職金</t>
    </r>
  </si>
  <si>
    <r>
      <t xml:space="preserve">    </t>
    </r>
    <r>
      <rPr>
        <sz val="12"/>
        <rFont val="標楷體"/>
        <family val="4"/>
      </rPr>
      <t>內部往來</t>
    </r>
  </si>
  <si>
    <r>
      <t xml:space="preserve">        </t>
    </r>
    <r>
      <rPr>
        <sz val="12"/>
        <rFont val="標楷體"/>
        <family val="4"/>
      </rPr>
      <t>內部往來</t>
    </r>
  </si>
  <si>
    <t xml:space="preserve">     淨        值</t>
  </si>
  <si>
    <r>
      <t xml:space="preserve">    </t>
    </r>
    <r>
      <rPr>
        <sz val="12"/>
        <rFont val="標楷體"/>
        <family val="4"/>
      </rPr>
      <t>基金</t>
    </r>
  </si>
  <si>
    <r>
      <t xml:space="preserve">        </t>
    </r>
    <r>
      <rPr>
        <sz val="12"/>
        <rFont val="標楷體"/>
        <family val="4"/>
      </rPr>
      <t>基金</t>
    </r>
  </si>
  <si>
    <r>
      <t xml:space="preserve">    </t>
    </r>
    <r>
      <rPr>
        <sz val="12"/>
        <rFont val="標楷體"/>
        <family val="4"/>
      </rPr>
      <t>資本公積</t>
    </r>
  </si>
  <si>
    <r>
      <t xml:space="preserve">    </t>
    </r>
    <r>
      <rPr>
        <sz val="12"/>
        <rFont val="標楷體"/>
        <family val="4"/>
      </rPr>
      <t>特別公積</t>
    </r>
  </si>
  <si>
    <t>累積餘絀(-)</t>
  </si>
  <si>
    <r>
      <t xml:space="preserve">    </t>
    </r>
    <r>
      <rPr>
        <sz val="12"/>
        <rFont val="標楷體"/>
        <family val="4"/>
      </rPr>
      <t>累積賸餘</t>
    </r>
  </si>
  <si>
    <r>
      <t xml:space="preserve">        </t>
    </r>
    <r>
      <rPr>
        <sz val="12"/>
        <rFont val="標楷體"/>
        <family val="4"/>
      </rPr>
      <t>累積賸餘</t>
    </r>
  </si>
  <si>
    <t>　備抵呆帳－應收醫療帳款(-)</t>
  </si>
  <si>
    <t xml:space="preserve">    改良及擴充準備金</t>
  </si>
  <si>
    <t xml:space="preserve">  土地改良物</t>
  </si>
  <si>
    <t xml:space="preserve">    累計折舊─土地改良物(-)</t>
  </si>
  <si>
    <t xml:space="preserve">    累計折舊─房屋及建築(-)</t>
  </si>
  <si>
    <t xml:space="preserve">    累計折舊─機械及設備(-)</t>
  </si>
  <si>
    <t xml:space="preserve">    累計折舊─交通及運輸設備(-)</t>
  </si>
  <si>
    <t xml:space="preserve">    累計折舊─什項設備(-)</t>
  </si>
  <si>
    <t>　購建中固定資產</t>
  </si>
  <si>
    <t xml:space="preserve">    內部往來</t>
  </si>
  <si>
    <r>
      <t>　　累計折舊</t>
    </r>
    <r>
      <rPr>
        <sz val="12"/>
        <rFont val="標楷體"/>
        <family val="4"/>
      </rPr>
      <t>-租賃資產</t>
    </r>
  </si>
  <si>
    <r>
      <t xml:space="preserve">    </t>
    </r>
    <r>
      <rPr>
        <sz val="12"/>
        <rFont val="標楷體"/>
        <family val="4"/>
      </rPr>
      <t>訂購機件及設備款</t>
    </r>
  </si>
  <si>
    <r>
      <t xml:space="preserve">    </t>
    </r>
    <r>
      <rPr>
        <sz val="12"/>
        <rFont val="標楷體"/>
        <family val="4"/>
      </rPr>
      <t>其他什項資產</t>
    </r>
  </si>
  <si>
    <r>
      <t xml:space="preserve">    </t>
    </r>
    <r>
      <rPr>
        <sz val="12"/>
        <rFont val="標楷體"/>
        <family val="4"/>
      </rPr>
      <t>代管資產</t>
    </r>
  </si>
  <si>
    <r>
      <t xml:space="preserve">      </t>
    </r>
    <r>
      <rPr>
        <sz val="12"/>
        <rFont val="標楷體"/>
        <family val="4"/>
      </rPr>
      <t>收入公積</t>
    </r>
  </si>
  <si>
    <r>
      <t xml:space="preserve">      </t>
    </r>
    <r>
      <rPr>
        <sz val="12"/>
        <rFont val="標楷體"/>
        <family val="4"/>
      </rPr>
      <t>土地重估增值準備</t>
    </r>
  </si>
  <si>
    <r>
      <t xml:space="preserve">      </t>
    </r>
    <r>
      <rPr>
        <sz val="12"/>
        <rFont val="標楷體"/>
        <family val="4"/>
      </rPr>
      <t>受贈公積</t>
    </r>
  </si>
  <si>
    <r>
      <t xml:space="preserve">      </t>
    </r>
    <r>
      <rPr>
        <sz val="12"/>
        <rFont val="標楷體"/>
        <family val="4"/>
      </rPr>
      <t>特別公積</t>
    </r>
  </si>
  <si>
    <r>
      <t>92</t>
    </r>
    <r>
      <rPr>
        <sz val="12"/>
        <rFont val="標楷體"/>
        <family val="4"/>
      </rPr>
      <t>決算數</t>
    </r>
  </si>
  <si>
    <t xml:space="preserve">  非業務資產</t>
  </si>
  <si>
    <t xml:space="preserve">    閒置資產</t>
  </si>
  <si>
    <t xml:space="preserve">    累計折舊－閒置資產</t>
  </si>
  <si>
    <r>
      <t xml:space="preserve">       </t>
    </r>
    <r>
      <rPr>
        <sz val="12"/>
        <rFont val="標楷體"/>
        <family val="4"/>
      </rPr>
      <t>催收款項</t>
    </r>
  </si>
  <si>
    <r>
      <t xml:space="preserve">       </t>
    </r>
    <r>
      <rPr>
        <sz val="12"/>
        <rFont val="標楷體"/>
        <family val="4"/>
      </rPr>
      <t>備抵呆帳－</t>
    </r>
    <r>
      <rPr>
        <sz val="12"/>
        <rFont val="標楷體"/>
        <family val="4"/>
      </rPr>
      <t>催收款項</t>
    </r>
  </si>
  <si>
    <r>
      <t xml:space="preserve">    累計折舊－</t>
    </r>
    <r>
      <rPr>
        <sz val="12"/>
        <rFont val="標楷體"/>
        <family val="4"/>
      </rPr>
      <t>代管資產</t>
    </r>
  </si>
  <si>
    <t>　租賃權益改良</t>
  </si>
  <si>
    <t>　　租賃權益改良</t>
  </si>
  <si>
    <r>
      <t>　　累計折舊</t>
    </r>
    <r>
      <rPr>
        <sz val="12"/>
        <rFont val="標楷體"/>
        <family val="4"/>
      </rPr>
      <t>-租賃權益改良</t>
    </r>
  </si>
  <si>
    <t>　本期短絀</t>
  </si>
  <si>
    <t>　前期待填補之短絀</t>
  </si>
  <si>
    <t>　撥用賸餘</t>
  </si>
  <si>
    <t>　撥用公積</t>
  </si>
  <si>
    <t>　折減基金</t>
  </si>
  <si>
    <t>　國庫撥款</t>
  </si>
  <si>
    <t>投資、長期應收款、貸墊款及準備金</t>
  </si>
  <si>
    <t>　　在植農作物</t>
  </si>
  <si>
    <t>　　農產品</t>
  </si>
  <si>
    <t>　　在養畜產品</t>
  </si>
  <si>
    <t>　　畜產品</t>
  </si>
  <si>
    <t xml:space="preserve">    遞延費用</t>
  </si>
  <si>
    <r>
      <t xml:space="preserve">        </t>
    </r>
    <r>
      <rPr>
        <sz val="12"/>
        <rFont val="標楷體"/>
        <family val="4"/>
      </rPr>
      <t>累積短絀</t>
    </r>
  </si>
  <si>
    <r>
      <t xml:space="preserve">    </t>
    </r>
    <r>
      <rPr>
        <sz val="12"/>
        <rFont val="標楷體"/>
        <family val="4"/>
      </rPr>
      <t>累積短絀</t>
    </r>
  </si>
  <si>
    <r>
      <t xml:space="preserve">    </t>
    </r>
    <r>
      <rPr>
        <sz val="12"/>
        <rFont val="標楷體"/>
        <family val="4"/>
      </rPr>
      <t>長期股權投資</t>
    </r>
  </si>
  <si>
    <t xml:space="preserve">    應收票據</t>
  </si>
  <si>
    <t>遞延貸項</t>
  </si>
  <si>
    <t xml:space="preserve">    遞延收入</t>
  </si>
  <si>
    <t xml:space="preserve">        遞延收入</t>
  </si>
  <si>
    <t>淨值其他項目</t>
  </si>
  <si>
    <t xml:space="preserve">    未實現重估增值</t>
  </si>
  <si>
    <r>
      <t xml:space="preserve">    </t>
    </r>
    <r>
      <rPr>
        <sz val="12"/>
        <rFont val="標楷體"/>
        <family val="4"/>
      </rPr>
      <t xml:space="preserve">  </t>
    </r>
    <r>
      <rPr>
        <sz val="12"/>
        <rFont val="標楷體"/>
        <family val="4"/>
      </rPr>
      <t>未實現重估增值</t>
    </r>
  </si>
  <si>
    <r>
      <t xml:space="preserve">    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 xml:space="preserve">   </t>
    </r>
    <r>
      <rPr>
        <sz val="12"/>
        <rFont val="標楷體"/>
        <family val="4"/>
      </rPr>
      <t>其他什項負債</t>
    </r>
  </si>
  <si>
    <t>千元，係作為固定資產建設改良擴充之財源。</t>
  </si>
  <si>
    <t xml:space="preserve">    委託處分資產</t>
  </si>
  <si>
    <t>項            目</t>
  </si>
  <si>
    <r>
      <t xml:space="preserve">    </t>
    </r>
    <r>
      <rPr>
        <sz val="12"/>
        <rFont val="標楷體"/>
        <family val="4"/>
      </rPr>
      <t>待過戶房地產</t>
    </r>
  </si>
  <si>
    <t>不影響現金流量之投資或融資活動</t>
  </si>
  <si>
    <r>
      <t>科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目</t>
    </r>
  </si>
  <si>
    <t>　調整非現金項目</t>
  </si>
  <si>
    <t>　減少流動金融資產及短期貸墊款</t>
  </si>
  <si>
    <t>　　減少流動金融資產</t>
  </si>
  <si>
    <t>　減少長期性投資、應收款、貸墊款及準備金</t>
  </si>
  <si>
    <t>　減少固定資產及遞耗資產</t>
  </si>
  <si>
    <t>　減少無形資產、遞延借項及其他資產</t>
  </si>
  <si>
    <t>　　減少其他資產</t>
  </si>
  <si>
    <t>　增加流動金融資產及短期貸墊款</t>
  </si>
  <si>
    <r>
      <t xml:space="preserve">增加短期墊款 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千元。</t>
    </r>
  </si>
  <si>
    <t>　　增加流動金融資產</t>
  </si>
  <si>
    <t>　增加長期性投資、應收款、貸墊款及準備金</t>
  </si>
  <si>
    <t>　增加固定資產及遞耗資產</t>
  </si>
  <si>
    <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增加無形資產、遞延借項及其他資產</t>
    </r>
  </si>
  <si>
    <r>
      <t xml:space="preserve">　增加短期債務、流動金融負債、其他負債
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標楷體"/>
        <family val="4"/>
      </rPr>
      <t>及遞延貸項</t>
    </r>
    <r>
      <rPr>
        <sz val="11"/>
        <color indexed="8"/>
        <rFont val="Times New Roman"/>
        <family val="1"/>
      </rPr>
      <t xml:space="preserve"> </t>
    </r>
  </si>
  <si>
    <t xml:space="preserve">　　增加遞延貸項 </t>
  </si>
  <si>
    <r>
      <t xml:space="preserve">　減少短期債務、流動金融負債、其他負債
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及遞延貸項</t>
    </r>
  </si>
  <si>
    <t>　減少基金及公積</t>
  </si>
  <si>
    <t>　　減少基金</t>
  </si>
  <si>
    <t>期末現金及約當現金</t>
  </si>
  <si>
    <t xml:space="preserve">    備抵呆帳-其他各項應收款(-)</t>
  </si>
  <si>
    <r>
      <t xml:space="preserve">            </t>
    </r>
    <r>
      <rPr>
        <sz val="12"/>
        <rFont val="標楷體"/>
        <family val="4"/>
      </rPr>
      <t>2.本基金彙總各分基金預算數，銷除與各分基金間之借貸事項，內部往來上年度預計數</t>
    </r>
    <r>
      <rPr>
        <sz val="12"/>
        <color indexed="8"/>
        <rFont val="標楷體"/>
        <family val="4"/>
      </rPr>
      <t xml:space="preserve">   </t>
    </r>
  </si>
  <si>
    <t xml:space="preserve"> </t>
  </si>
  <si>
    <t>減少固定資產千元。</t>
  </si>
  <si>
    <t xml:space="preserve">    專利權</t>
  </si>
  <si>
    <r>
      <t xml:space="preserve">        </t>
    </r>
    <r>
      <rPr>
        <sz val="12"/>
        <rFont val="標楷體"/>
        <family val="4"/>
      </rPr>
      <t>應付代管資產</t>
    </r>
  </si>
  <si>
    <t xml:space="preserve">        暫收及待結轉項</t>
  </si>
  <si>
    <r>
      <t xml:space="preserve"> </t>
    </r>
    <r>
      <rPr>
        <sz val="12"/>
        <rFont val="標楷體"/>
        <family val="4"/>
      </rPr>
      <t xml:space="preserve">       </t>
    </r>
    <r>
      <rPr>
        <sz val="12"/>
        <rFont val="標楷體"/>
        <family val="4"/>
      </rPr>
      <t>委託經營負債</t>
    </r>
  </si>
  <si>
    <t>　賸餘分配款</t>
  </si>
  <si>
    <t>　　解繳國庫淨額</t>
  </si>
  <si>
    <t>現　金　流　量　預　計　表</t>
  </si>
  <si>
    <t>現金流量預計表補充說明</t>
  </si>
  <si>
    <t xml:space="preserve"> 衛  生  福  利  部</t>
  </si>
  <si>
    <t>衛  生  福  利  部</t>
  </si>
  <si>
    <t>衛  生  福  利  部</t>
  </si>
  <si>
    <t>衛　生　福    利   部</t>
  </si>
  <si>
    <t>醫　療　藥　品　基　金</t>
  </si>
  <si>
    <r>
      <t>收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　支　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預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　計　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表</t>
    </r>
  </si>
  <si>
    <t>中華民國  105 年度</t>
  </si>
  <si>
    <r>
      <t xml:space="preserve"> </t>
    </r>
    <r>
      <rPr>
        <sz val="10"/>
        <rFont val="標楷體"/>
        <family val="4"/>
      </rPr>
      <t>單位：新臺幣千元</t>
    </r>
  </si>
  <si>
    <t>前年度決算數</t>
  </si>
  <si>
    <t>科               目</t>
  </si>
  <si>
    <t>本年度預算數</t>
  </si>
  <si>
    <t>上年度預算數</t>
  </si>
  <si>
    <t>比較增減(-)</t>
  </si>
  <si>
    <t>業務收入</t>
  </si>
  <si>
    <t>　醫療收入</t>
  </si>
  <si>
    <t>　　其他醫療收入</t>
  </si>
  <si>
    <t>　　醫療折讓(-)</t>
  </si>
  <si>
    <t>　　醫療優待免費(-)</t>
  </si>
  <si>
    <t>　其他業務收入</t>
  </si>
  <si>
    <t>業務成本與費用</t>
  </si>
  <si>
    <t>　醫療成本</t>
  </si>
  <si>
    <t>　　門診醫療成本</t>
  </si>
  <si>
    <t>　　住院醫療成本</t>
  </si>
  <si>
    <t>　　其他醫療成本</t>
  </si>
  <si>
    <t>　其他業務成本</t>
  </si>
  <si>
    <t>　　雜項業務成本</t>
  </si>
  <si>
    <t>　管理及總務費用</t>
  </si>
  <si>
    <t>　　管理費用及總務費用</t>
  </si>
  <si>
    <t>　研究發展及訓練費用</t>
  </si>
  <si>
    <t>　　研究發展費用</t>
  </si>
  <si>
    <t>　　訓練費用</t>
  </si>
  <si>
    <t>　其他業務費用</t>
  </si>
  <si>
    <t>　　雜項業務費用</t>
  </si>
  <si>
    <t>業務賸餘(短絀-)</t>
  </si>
  <si>
    <t>業務外收入</t>
  </si>
  <si>
    <t>　財務收入</t>
  </si>
  <si>
    <t>　　利息收入</t>
  </si>
  <si>
    <t xml:space="preserve">    租賃收入</t>
  </si>
  <si>
    <t>　其他業務外收入</t>
  </si>
  <si>
    <t xml:space="preserve">    財產交易賸餘</t>
  </si>
  <si>
    <t>－</t>
  </si>
  <si>
    <t>　  受贈收入</t>
  </si>
  <si>
    <t xml:space="preserve">    賠(補)償收入</t>
  </si>
  <si>
    <t>　  違規罰款收入</t>
  </si>
  <si>
    <t>　　收回呆帳</t>
  </si>
  <si>
    <t xml:space="preserve">    雜項收入</t>
  </si>
  <si>
    <t>業務外費用</t>
  </si>
  <si>
    <t xml:space="preserve">  其他業務外費用</t>
  </si>
  <si>
    <t>　　財產交易短絀</t>
  </si>
  <si>
    <t>　　違約及處理費用</t>
  </si>
  <si>
    <t xml:space="preserve">    雜項費用</t>
  </si>
  <si>
    <t>業務外賸餘(短絀-)</t>
  </si>
  <si>
    <t>本期賸餘(短絀-)</t>
  </si>
  <si>
    <t>中華民國 105 年度</t>
  </si>
  <si>
    <r>
      <t>　中華民國1</t>
    </r>
    <r>
      <rPr>
        <sz val="12"/>
        <rFont val="標楷體"/>
        <family val="4"/>
      </rPr>
      <t>05</t>
    </r>
    <r>
      <rPr>
        <sz val="12"/>
        <rFont val="標楷體"/>
        <family val="4"/>
      </rPr>
      <t>年度</t>
    </r>
  </si>
  <si>
    <r>
      <t>　中華民國105</t>
    </r>
    <r>
      <rPr>
        <sz val="12"/>
        <rFont val="標楷體"/>
        <family val="4"/>
      </rPr>
      <t>年度</t>
    </r>
  </si>
  <si>
    <r>
      <t xml:space="preserve">  中華民國</t>
    </r>
    <r>
      <rPr>
        <sz val="12"/>
        <rFont val="標楷體"/>
        <family val="4"/>
      </rPr>
      <t>105</t>
    </r>
    <r>
      <rPr>
        <sz val="12"/>
        <rFont val="標楷體"/>
        <family val="4"/>
      </rPr>
      <t>年12月31日</t>
    </r>
  </si>
  <si>
    <r>
      <t>1</t>
    </r>
    <r>
      <rPr>
        <sz val="12"/>
        <rFont val="標楷體"/>
        <family val="4"/>
      </rPr>
      <t>03</t>
    </r>
    <r>
      <rPr>
        <sz val="12"/>
        <rFont val="標楷體"/>
        <family val="4"/>
      </rPr>
      <t>年12月31日
實 際 數</t>
    </r>
  </si>
  <si>
    <r>
      <t>1</t>
    </r>
    <r>
      <rPr>
        <sz val="12"/>
        <rFont val="標楷體"/>
        <family val="4"/>
      </rPr>
      <t>05</t>
    </r>
    <r>
      <rPr>
        <sz val="12"/>
        <rFont val="標楷體"/>
        <family val="4"/>
      </rPr>
      <t>年12月31日
預 計 數</t>
    </r>
  </si>
  <si>
    <r>
      <t>104年1</t>
    </r>
    <r>
      <rPr>
        <sz val="12"/>
        <rFont val="標楷體"/>
        <family val="4"/>
      </rPr>
      <t>2</t>
    </r>
    <r>
      <rPr>
        <sz val="12"/>
        <rFont val="標楷體"/>
        <family val="4"/>
      </rPr>
      <t>月31日
預計數</t>
    </r>
  </si>
  <si>
    <r>
      <t>附註：1.</t>
    </r>
    <r>
      <rPr>
        <sz val="12"/>
        <rFont val="標楷體"/>
        <family val="4"/>
      </rPr>
      <t>「信託代理與保證負債」上年度預計數</t>
    </r>
    <r>
      <rPr>
        <sz val="12"/>
        <rFont val="標楷體"/>
        <family val="4"/>
      </rPr>
      <t xml:space="preserve">1,259,499千元，本年度1,265,234千元，係
        </t>
    </r>
    <r>
      <rPr>
        <sz val="12"/>
        <rFont val="標楷體"/>
        <family val="4"/>
      </rPr>
      <t>「信託代理與保證負債─保證品」。</t>
    </r>
  </si>
  <si>
    <r>
      <t>1.</t>
    </r>
    <r>
      <rPr>
        <sz val="12"/>
        <color indexed="8"/>
        <rFont val="標楷體"/>
        <family val="4"/>
      </rPr>
      <t xml:space="preserve">提存呆帳、醫療折讓及短絀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3,529,091千元</t>
    </r>
    <r>
      <rPr>
        <sz val="11"/>
        <color indexed="8"/>
        <rFont val="標楷體"/>
        <family val="4"/>
      </rPr>
      <t>：</t>
    </r>
    <r>
      <rPr>
        <sz val="12"/>
        <color indexed="8"/>
        <rFont val="標楷體"/>
        <family val="4"/>
      </rPr>
      <t xml:space="preserve">係本年度醫療折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 xml:space="preserve">讓增加數3,492,402千元、增加應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 xml:space="preserve">收醫療帳款呆帳數36,103千元、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催收款項呆帳數</t>
    </r>
    <r>
      <rPr>
        <sz val="12"/>
        <color indexed="8"/>
        <rFont val="Times New Roman"/>
        <family val="1"/>
      </rPr>
      <t>586</t>
    </r>
    <r>
      <rPr>
        <sz val="12"/>
        <color indexed="8"/>
        <rFont val="標楷體"/>
        <family val="4"/>
      </rPr>
      <t>千元</t>
    </r>
    <r>
      <rPr>
        <sz val="11"/>
        <color indexed="8"/>
        <rFont val="標楷體"/>
        <family val="4"/>
      </rPr>
      <t>。
2.</t>
    </r>
    <r>
      <rPr>
        <sz val="12"/>
        <color indexed="8"/>
        <rFont val="標楷體"/>
        <family val="4"/>
      </rPr>
      <t>折舊1,382,065千元：係固定資
  產折舊1,034,471千元及代管資 
  產折舊347,594千元</t>
    </r>
    <r>
      <rPr>
        <sz val="11"/>
        <color indexed="8"/>
        <rFont val="標楷體"/>
        <family val="4"/>
      </rPr>
      <t>。
3.</t>
    </r>
    <r>
      <rPr>
        <sz val="12"/>
        <color indexed="8"/>
        <rFont val="標楷體"/>
        <family val="4"/>
      </rPr>
      <t>攤銷262,789千元</t>
    </r>
    <r>
      <rPr>
        <sz val="11"/>
        <color indexed="8"/>
        <rFont val="標楷體"/>
        <family val="4"/>
      </rPr>
      <t>：</t>
    </r>
    <r>
      <rPr>
        <sz val="12"/>
        <color indexed="8"/>
        <rFont val="標楷體"/>
        <family val="4"/>
      </rPr>
      <t>醫療院攤銷
  電腦軟體費用124,488千元及遞
  延費用攤銷138,301千元</t>
    </r>
    <r>
      <rPr>
        <sz val="11"/>
        <color indexed="8"/>
        <rFont val="標楷體"/>
        <family val="4"/>
      </rPr>
      <t>。
4.</t>
    </r>
    <r>
      <rPr>
        <sz val="12"/>
        <color indexed="8"/>
        <rFont val="標楷體"/>
        <family val="4"/>
      </rPr>
      <t>流動資產淨減(淨增-)：淨增數
  3,587,050千元</t>
    </r>
    <r>
      <rPr>
        <sz val="11"/>
        <color indexed="8"/>
        <rFont val="標楷體"/>
        <family val="4"/>
      </rPr>
      <t>。
5.</t>
    </r>
    <r>
      <rPr>
        <sz val="12"/>
        <color indexed="8"/>
        <rFont val="標楷體"/>
        <family val="4"/>
      </rPr>
      <t>流動負債淨增(淨減-)：淨減數
  86,638千元</t>
    </r>
    <r>
      <rPr>
        <sz val="11"/>
        <color indexed="8"/>
        <rFont val="標楷體"/>
        <family val="4"/>
      </rPr>
      <t>。
6.</t>
    </r>
    <r>
      <rPr>
        <sz val="12"/>
        <color indexed="8"/>
        <rFont val="標楷體"/>
        <family val="4"/>
      </rPr>
      <t>以上1─5項合計1,500,257千
  元</t>
    </r>
    <r>
      <rPr>
        <sz val="11"/>
        <color indexed="8"/>
        <rFont val="標楷體"/>
        <family val="4"/>
      </rPr>
      <t>。</t>
    </r>
  </si>
  <si>
    <r>
      <t>減少其他資產10,746千</t>
    </r>
    <r>
      <rPr>
        <sz val="12"/>
        <rFont val="標楷體"/>
        <family val="4"/>
      </rPr>
      <t>元。</t>
    </r>
  </si>
  <si>
    <t>減少短期墊款千元。</t>
  </si>
  <si>
    <r>
      <t xml:space="preserve">
增加無形資產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電腦軟體</t>
    </r>
    <r>
      <rPr>
        <sz val="12"/>
        <rFont val="Times New Roman"/>
        <family val="1"/>
      </rPr>
      <t>)75</t>
    </r>
    <r>
      <rPr>
        <sz val="12"/>
        <rFont val="標楷體"/>
        <family val="4"/>
      </rPr>
      <t>,392</t>
    </r>
    <r>
      <rPr>
        <sz val="12"/>
        <rFont val="標楷體"/>
        <family val="4"/>
      </rPr>
      <t>千元、遞延借項</t>
    </r>
    <r>
      <rPr>
        <sz val="12"/>
        <rFont val="標楷體"/>
        <family val="4"/>
      </rPr>
      <t>196,662千元</t>
    </r>
    <r>
      <rPr>
        <sz val="12"/>
        <rFont val="標楷體"/>
        <family val="4"/>
      </rPr>
      <t>及其他資產</t>
    </r>
    <r>
      <rPr>
        <sz val="12"/>
        <rFont val="標楷體"/>
        <family val="4"/>
      </rPr>
      <t>4,236</t>
    </r>
    <r>
      <rPr>
        <sz val="12"/>
        <rFont val="標楷體"/>
        <family val="4"/>
      </rPr>
      <t>千元。</t>
    </r>
  </si>
  <si>
    <r>
      <t>增加其他負債42,827</t>
    </r>
    <r>
      <rPr>
        <sz val="12"/>
        <rFont val="標楷體"/>
        <family val="4"/>
      </rPr>
      <t>千元。</t>
    </r>
  </si>
  <si>
    <r>
      <t>增加公積67,820</t>
    </r>
    <r>
      <rPr>
        <sz val="12"/>
        <rFont val="標楷體"/>
        <family val="4"/>
      </rPr>
      <t>千元</t>
    </r>
  </si>
  <si>
    <r>
      <t>減少其他負債23,620</t>
    </r>
    <r>
      <rPr>
        <sz val="12"/>
        <rFont val="標楷體"/>
        <family val="4"/>
      </rPr>
      <t>千元。</t>
    </r>
  </si>
  <si>
    <t>解繳國庫淨額500,000千元。</t>
  </si>
  <si>
    <r>
      <t>1.淨增準備金(退休及離職準備金)暨其他負債(應付退休及離職金)各17</t>
    </r>
    <r>
      <rPr>
        <sz val="12"/>
        <rFont val="標楷體"/>
        <family val="4"/>
      </rPr>
      <t>,</t>
    </r>
    <r>
      <rPr>
        <sz val="12"/>
        <rFont val="標楷體"/>
        <family val="4"/>
      </rPr>
      <t>423</t>
    </r>
    <r>
      <rPr>
        <sz val="12"/>
        <rFont val="標楷體"/>
        <family val="4"/>
      </rPr>
      <t xml:space="preserve">千元，係提撥約
</t>
    </r>
    <r>
      <rPr>
        <sz val="12"/>
        <rFont val="標楷體"/>
        <family val="4"/>
      </rPr>
      <t xml:space="preserve">  </t>
    </r>
    <r>
      <rPr>
        <sz val="12"/>
        <rFont val="標楷體"/>
        <family val="4"/>
      </rPr>
      <t>聘、僱人員離職儲金準備金。</t>
    </r>
  </si>
  <si>
    <r>
      <t>2.增加催收款項880</t>
    </r>
    <r>
      <rPr>
        <sz val="12"/>
        <rFont val="標楷體"/>
        <family val="4"/>
      </rPr>
      <t>千元，係由應收醫療帳款轉列。</t>
    </r>
  </si>
  <si>
    <r>
      <t>3.增加受贈公積347</t>
    </r>
    <r>
      <rPr>
        <sz val="12"/>
        <rFont val="標楷體"/>
        <family val="4"/>
      </rPr>
      <t>,</t>
    </r>
    <r>
      <rPr>
        <sz val="12"/>
        <rFont val="標楷體"/>
        <family val="4"/>
      </rPr>
      <t>594</t>
    </r>
    <r>
      <rPr>
        <sz val="12"/>
        <rFont val="標楷體"/>
        <family val="4"/>
      </rPr>
      <t>千元，係提列代管資產累計折舊，由應付代管資產轉列公積。</t>
    </r>
  </si>
  <si>
    <r>
      <t>4.減少(</t>
    </r>
    <r>
      <rPr>
        <sz val="12"/>
        <rFont val="標楷體"/>
        <family val="4"/>
      </rPr>
      <t>增加</t>
    </r>
    <r>
      <rPr>
        <sz val="12"/>
        <rFont val="標楷體"/>
        <family val="4"/>
      </rPr>
      <t>)</t>
    </r>
    <r>
      <rPr>
        <sz val="12"/>
        <rFont val="標楷體"/>
        <family val="4"/>
      </rPr>
      <t>基金及公積</t>
    </r>
    <r>
      <rPr>
        <sz val="12"/>
        <rFont val="標楷體"/>
        <family val="4"/>
      </rPr>
      <t>94</t>
    </r>
    <r>
      <rPr>
        <sz val="12"/>
        <rFont val="標楷體"/>
        <family val="4"/>
      </rPr>
      <t>千元，係醫院財產互相移撥，循預算程序</t>
    </r>
    <r>
      <rPr>
        <sz val="12"/>
        <rFont val="標楷體"/>
        <family val="4"/>
      </rPr>
      <t>於105</t>
    </r>
    <r>
      <rPr>
        <sz val="12"/>
        <rFont val="標楷體"/>
        <family val="4"/>
      </rPr>
      <t xml:space="preserve">年度減少暫付(暫
</t>
    </r>
    <r>
      <rPr>
        <sz val="12"/>
        <rFont val="標楷體"/>
        <family val="4"/>
      </rPr>
      <t xml:space="preserve">  </t>
    </r>
    <r>
      <rPr>
        <sz val="12"/>
        <rFont val="標楷體"/>
        <family val="4"/>
      </rPr>
      <t>收)款</t>
    </r>
    <r>
      <rPr>
        <sz val="12"/>
        <rFont val="標楷體"/>
        <family val="4"/>
      </rPr>
      <t>94千元</t>
    </r>
    <r>
      <rPr>
        <sz val="12"/>
        <rFont val="標楷體"/>
        <family val="4"/>
      </rPr>
      <t>。</t>
    </r>
  </si>
  <si>
    <r>
      <t>5</t>
    </r>
    <r>
      <rPr>
        <sz val="12"/>
        <rFont val="標楷體"/>
        <family val="4"/>
      </rPr>
      <t>.累積賸餘提存特別公積</t>
    </r>
    <r>
      <rPr>
        <sz val="12"/>
        <rFont val="標楷體"/>
        <family val="4"/>
      </rPr>
      <t>819,994</t>
    </r>
    <r>
      <rPr>
        <sz val="12"/>
        <rFont val="標楷體"/>
        <family val="4"/>
      </rPr>
      <t>千元。</t>
    </r>
  </si>
  <si>
    <r>
      <t>附註：1.</t>
    </r>
    <r>
      <rPr>
        <sz val="12"/>
        <rFont val="標楷體"/>
        <family val="4"/>
      </rPr>
      <t>「信託代理與保證資產」上年度預計數</t>
    </r>
    <r>
      <rPr>
        <sz val="12"/>
        <rFont val="標楷體"/>
        <family val="4"/>
      </rPr>
      <t>1,259,499千元，</t>
    </r>
    <r>
      <rPr>
        <sz val="12"/>
        <color indexed="8"/>
        <rFont val="標楷體"/>
        <family val="4"/>
      </rPr>
      <t>本年度1,265,234千元</t>
    </r>
    <r>
      <rPr>
        <sz val="12"/>
        <rFont val="標楷體"/>
        <family val="4"/>
      </rPr>
      <t xml:space="preserve">，係
        </t>
    </r>
    <r>
      <rPr>
        <sz val="12"/>
        <rFont val="標楷體"/>
        <family val="4"/>
      </rPr>
      <t>「信託代理與保證資產─保證品」。</t>
    </r>
  </si>
  <si>
    <t xml:space="preserve">      4,206,182千元、本年度預計數4,206,182千元；應收款項(託辦往來)上年度預計數</t>
  </si>
  <si>
    <r>
      <t xml:space="preserve">        416,895千元、本年度預計數416</t>
    </r>
    <r>
      <rPr>
        <sz val="12"/>
        <rFont val="標楷體"/>
        <family val="4"/>
      </rPr>
      <t>,895千元。</t>
    </r>
  </si>
  <si>
    <t>1.前年度決算數為審定決算數；上年度預算數為法定預算數。
2.百分比及前年度決算數細數之和與總數或略有出入，係四捨五入關係。以下各表同。</t>
  </si>
  <si>
    <r>
      <t>　　其他補助收入</t>
    </r>
  </si>
  <si>
    <r>
      <t>　　雜項業務收入</t>
    </r>
  </si>
  <si>
    <r>
      <t>　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資產使用及權利金收入</t>
    </r>
  </si>
  <si>
    <r>
      <t>增加固定資產1,253,098</t>
    </r>
    <r>
      <rPr>
        <sz val="12"/>
        <rFont val="標楷體"/>
        <family val="4"/>
      </rPr>
      <t>千元。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</si>
</sst>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[Red]\-#,###"/>
    <numFmt numFmtId="177" formatCode="_(* #,##0.00_);_(* \(#,##0.00\);_(* &quot;-&quot;??_);_(@_)"/>
    <numFmt numFmtId="178" formatCode="#,##0_ ;[Red]\-#,##0\ "/>
    <numFmt numFmtId="179" formatCode="#,##0.00_ ;[Red]\-#,##0.00\ "/>
    <numFmt numFmtId="180" formatCode="_(* #,##0_);_(* \(#,##0\);_(* &quot;-&quot;??_);_(@_)"/>
    <numFmt numFmtId="181" formatCode="#,##0_);[Red]\(#,##0\)"/>
    <numFmt numFmtId="182" formatCode="_(&quot;$&quot;* #,##0_);_(&quot;$&quot;* \(#,##0\);_(&quot;$&quot;* &quot;-&quot;_);_(@_)"/>
    <numFmt numFmtId="183" formatCode="_(* #,##0_);_(* \(#,##0\);_(* &quot;-&quot;_);_(@_)"/>
    <numFmt numFmtId="184" formatCode="#,##0_ "/>
    <numFmt numFmtId="185" formatCode="#,##0.00_ 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_-* #,##0_-;\-* #,##0_-;_-* &quot;-&quot;??_-;_-@_-"/>
    <numFmt numFmtId="191" formatCode="#,###_ ;[Red]\-#,###"/>
    <numFmt numFmtId="192" formatCode="#,###.000_ ;[Red]\-#,###.000"/>
    <numFmt numFmtId="193" formatCode="0_ ;[Red]\-0\ "/>
    <numFmt numFmtId="194" formatCode="0.00_ "/>
    <numFmt numFmtId="195" formatCode="#,##0_);[Red]\-#,##0"/>
    <numFmt numFmtId="196" formatCode="#,##0;[Red]#,##0"/>
    <numFmt numFmtId="197" formatCode="#,##0.00;[Red]#,##0.00"/>
    <numFmt numFmtId="198" formatCode="#,##0.000_ ;[Red]\-#,##0.000\ "/>
    <numFmt numFmtId="199" formatCode="#,##0.0_ ;[Red]\-#,##0.0\ "/>
    <numFmt numFmtId="200" formatCode="#,##0.0_ "/>
    <numFmt numFmtId="201" formatCode="#,##0.000_ "/>
    <numFmt numFmtId="202" formatCode="_(&quot;$&quot;* #,##0.00_);_(&quot;$&quot;* \(#,##0.00\);_(&quot;$&quot;* &quot;-&quot;??_);_(@_)"/>
    <numFmt numFmtId="203" formatCode="\-"/>
    <numFmt numFmtId="204" formatCode="_(* #,##0.00_);_(* \(#,##0.00\);_(* &quot;-&quot;_);_(@_)"/>
    <numFmt numFmtId="205" formatCode="#,##0.00_);[Red]\-#,##0.00"/>
    <numFmt numFmtId="206" formatCode="#,##0.0_);[Red]\-#,##0.0"/>
    <numFmt numFmtId="207" formatCode="_(* #,##0.0_);_(* \(#,##0.0\);_(* &quot;-&quot;??_);_(@_)"/>
    <numFmt numFmtId="208" formatCode="[$-404]AM/PM\ hh:mm:ss"/>
    <numFmt numFmtId="209" formatCode="0.00_);[Red]\(0.00\)"/>
    <numFmt numFmtId="210" formatCode="_-* #,##0.0_-;\-* #,##0.0_-;_-* &quot;-&quot;??_-;_-@_-"/>
    <numFmt numFmtId="211" formatCode="#,##0.00_);[Red]\(#,##0.00\)"/>
    <numFmt numFmtId="212" formatCode="0.0000"/>
    <numFmt numFmtId="213" formatCode="0.000"/>
    <numFmt numFmtId="214" formatCode="_-* #,##0.000_-;\-* #,##0.000_-;_-* &quot;-&quot;??_-;_-@_-"/>
    <numFmt numFmtId="215" formatCode="_-* #,##0.0000_-;\-* #,##0.0000_-;_-* &quot;-&quot;??_-;_-@_-"/>
    <numFmt numFmtId="216" formatCode="0.0"/>
    <numFmt numFmtId="217" formatCode="m/d/yyyy"/>
    <numFmt numFmtId="218" formatCode="0.00;[Red]0.00"/>
    <numFmt numFmtId="219" formatCode="0_);[Red]\(0\)"/>
    <numFmt numFmtId="220" formatCode="0.00_ ;[Red]\-0.00\ "/>
    <numFmt numFmtId="221" formatCode="_-* #,##0_-;\-* #,##0_-;_-* \-??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69">
    <font>
      <sz val="12"/>
      <name val="標楷體"/>
      <family val="4"/>
    </font>
    <font>
      <sz val="10"/>
      <name val="Times New Roman"/>
      <family val="1"/>
    </font>
    <font>
      <sz val="9"/>
      <name val="細明體"/>
      <family val="3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新細明體"/>
      <family val="1"/>
    </font>
    <font>
      <b/>
      <sz val="9"/>
      <name val="Times New Roman"/>
      <family val="1"/>
    </font>
    <font>
      <b/>
      <sz val="12"/>
      <name val="標楷體"/>
      <family val="4"/>
    </font>
    <font>
      <b/>
      <u val="single"/>
      <sz val="14"/>
      <name val="標楷體"/>
      <family val="4"/>
    </font>
    <font>
      <b/>
      <sz val="14"/>
      <name val="標楷體"/>
      <family val="4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0"/>
      <name val="細明體"/>
      <family val="3"/>
    </font>
    <font>
      <b/>
      <sz val="8"/>
      <name val="Times New Roman"/>
      <family val="1"/>
    </font>
    <font>
      <u val="single"/>
      <sz val="12"/>
      <name val="標楷體"/>
      <family val="4"/>
    </font>
    <font>
      <sz val="9"/>
      <name val="標楷體"/>
      <family val="4"/>
    </font>
    <font>
      <b/>
      <sz val="20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b/>
      <sz val="11"/>
      <name val="新細明體"/>
      <family val="1"/>
    </font>
    <font>
      <sz val="12"/>
      <name val="Courier"/>
      <family val="3"/>
    </font>
    <font>
      <sz val="12"/>
      <name val="華康中楷體"/>
      <family val="3"/>
    </font>
    <font>
      <sz val="10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b/>
      <u val="single"/>
      <sz val="16"/>
      <name val="標楷體"/>
      <family val="4"/>
    </font>
    <font>
      <b/>
      <u val="single"/>
      <sz val="16"/>
      <name val="Times New Roman"/>
      <family val="1"/>
    </font>
    <font>
      <b/>
      <sz val="16"/>
      <name val="標楷體"/>
      <family val="4"/>
    </font>
    <font>
      <sz val="14"/>
      <name val="標楷體"/>
      <family val="4"/>
    </font>
    <font>
      <u val="single"/>
      <sz val="16"/>
      <name val="標楷體"/>
      <family val="4"/>
    </font>
    <font>
      <b/>
      <sz val="12"/>
      <name val="細明體"/>
      <family val="3"/>
    </font>
    <font>
      <b/>
      <sz val="12"/>
      <name val="新細明體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夥鰻羹"/>
      <family val="1"/>
    </font>
    <font>
      <sz val="12"/>
      <name val="掉葡羹"/>
      <family val="1"/>
    </font>
    <font>
      <b/>
      <u val="single"/>
      <sz val="12"/>
      <name val="標楷體"/>
      <family val="4"/>
    </font>
    <font>
      <sz val="12"/>
      <color indexed="17"/>
      <name val="微軟正黑體"/>
      <family val="2"/>
    </font>
    <font>
      <sz val="12"/>
      <color indexed="20"/>
      <name val="微軟正黑體"/>
      <family val="2"/>
    </font>
    <font>
      <sz val="10.5"/>
      <name val="標楷體"/>
      <family val="4"/>
    </font>
    <font>
      <sz val="12"/>
      <color theme="1"/>
      <name val="Calibri"/>
      <family val="1"/>
    </font>
    <font>
      <sz val="12"/>
      <color rgb="FF006100"/>
      <name val="Calibri"/>
      <family val="1"/>
    </font>
    <font>
      <sz val="12"/>
      <color rgb="FF9C0006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0" borderId="0">
      <alignment/>
      <protection/>
    </xf>
    <xf numFmtId="0" fontId="4" fillId="0" borderId="0">
      <alignment vertical="center"/>
      <protection/>
    </xf>
    <xf numFmtId="0" fontId="6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66" fillId="0" borderId="0">
      <alignment vertical="center"/>
      <protection/>
    </xf>
    <xf numFmtId="0" fontId="4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6" fillId="0" borderId="0">
      <alignment vertical="center"/>
      <protection/>
    </xf>
    <xf numFmtId="0" fontId="5" fillId="0" borderId="0">
      <alignment/>
      <protection/>
    </xf>
    <xf numFmtId="0" fontId="6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3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6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67" fillId="17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63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" fillId="0" borderId="0" applyNumberFormat="0">
      <alignment horizontal="centerContinuous" vertical="center"/>
      <protection/>
    </xf>
    <xf numFmtId="0" fontId="48" fillId="18" borderId="2" applyNumberFormat="0" applyAlignment="0" applyProtection="0"/>
    <xf numFmtId="0" fontId="48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" fillId="19" borderId="4" applyNumberFormat="0" applyFont="0" applyAlignment="0" applyProtection="0"/>
    <xf numFmtId="0" fontId="5" fillId="19" borderId="4" applyNumberFormat="0" applyFont="0" applyAlignment="0" applyProtection="0"/>
    <xf numFmtId="0" fontId="5" fillId="19" borderId="4" applyNumberFormat="0" applyFont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0" borderId="0">
      <alignment/>
      <protection/>
    </xf>
    <xf numFmtId="0" fontId="55" fillId="7" borderId="2" applyNumberFormat="0" applyAlignment="0" applyProtection="0"/>
    <xf numFmtId="0" fontId="55" fillId="7" borderId="2" applyNumberFormat="0" applyAlignment="0" applyProtection="0"/>
    <xf numFmtId="0" fontId="56" fillId="18" borderId="8" applyNumberFormat="0" applyAlignment="0" applyProtection="0"/>
    <xf numFmtId="0" fontId="56" fillId="18" borderId="8" applyNumberFormat="0" applyAlignment="0" applyProtection="0"/>
    <xf numFmtId="0" fontId="57" fillId="24" borderId="9" applyNumberFormat="0" applyAlignment="0" applyProtection="0"/>
    <xf numFmtId="0" fontId="57" fillId="24" borderId="9" applyNumberFormat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68" fillId="25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64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7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8" fontId="6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9" fillId="0" borderId="11" xfId="108" applyFont="1" applyBorder="1" applyAlignment="1">
      <alignment horizontal="center"/>
      <protection/>
    </xf>
    <xf numFmtId="176" fontId="9" fillId="0" borderId="11" xfId="108" applyNumberFormat="1" applyFont="1" applyBorder="1" applyAlignment="1">
      <alignment horizontal="center"/>
      <protection/>
    </xf>
    <xf numFmtId="0" fontId="7" fillId="0" borderId="0" xfId="108" applyFont="1" applyAlignment="1">
      <alignment horizontal="right"/>
      <protection/>
    </xf>
    <xf numFmtId="0" fontId="0" fillId="0" borderId="12" xfId="109" applyFont="1" applyBorder="1" applyAlignment="1">
      <alignment horizontal="center"/>
      <protection/>
    </xf>
    <xf numFmtId="176" fontId="0" fillId="0" borderId="12" xfId="109" applyNumberFormat="1" applyFont="1" applyBorder="1" applyAlignment="1">
      <alignment horizontal="center"/>
      <protection/>
    </xf>
    <xf numFmtId="176" fontId="7" fillId="0" borderId="10" xfId="109" applyNumberFormat="1" applyFont="1" applyBorder="1" applyAlignment="1">
      <alignment/>
      <protection/>
    </xf>
    <xf numFmtId="2" fontId="7" fillId="0" borderId="13" xfId="109" applyNumberFormat="1" applyFont="1" applyBorder="1" applyAlignment="1">
      <alignment/>
      <protection/>
    </xf>
    <xf numFmtId="2" fontId="7" fillId="0" borderId="0" xfId="109" applyNumberFormat="1" applyFont="1" applyBorder="1" applyAlignment="1">
      <alignment/>
      <protection/>
    </xf>
    <xf numFmtId="3" fontId="7" fillId="0" borderId="0" xfId="109" applyNumberFormat="1" applyFont="1" applyBorder="1" applyAlignment="1">
      <alignment/>
      <protection/>
    </xf>
    <xf numFmtId="43" fontId="0" fillId="0" borderId="0" xfId="110" applyFont="1" applyAlignment="1">
      <alignment/>
    </xf>
    <xf numFmtId="0" fontId="7" fillId="0" borderId="0" xfId="0" applyFont="1" applyAlignment="1">
      <alignment/>
    </xf>
    <xf numFmtId="176" fontId="0" fillId="0" borderId="10" xfId="109" applyNumberFormat="1" applyFont="1" applyBorder="1" applyAlignment="1">
      <alignment/>
      <protection/>
    </xf>
    <xf numFmtId="4" fontId="0" fillId="0" borderId="10" xfId="109" applyNumberFormat="1" applyFont="1" applyBorder="1" applyAlignment="1">
      <alignment/>
      <protection/>
    </xf>
    <xf numFmtId="4" fontId="0" fillId="0" borderId="0" xfId="109" applyNumberFormat="1" applyFont="1" applyBorder="1" applyAlignment="1">
      <alignment/>
      <protection/>
    </xf>
    <xf numFmtId="3" fontId="0" fillId="0" borderId="0" xfId="109" applyNumberFormat="1" applyFont="1" applyBorder="1" applyAlignment="1">
      <alignment/>
      <protection/>
    </xf>
    <xf numFmtId="4" fontId="7" fillId="0" borderId="10" xfId="109" applyNumberFormat="1" applyFont="1" applyBorder="1" applyAlignment="1">
      <alignment/>
      <protection/>
    </xf>
    <xf numFmtId="4" fontId="7" fillId="0" borderId="0" xfId="109" applyNumberFormat="1" applyFont="1" applyBorder="1" applyAlignment="1">
      <alignment/>
      <protection/>
    </xf>
    <xf numFmtId="0" fontId="7" fillId="0" borderId="0" xfId="109" applyFont="1" applyBorder="1" applyAlignment="1" quotePrefix="1">
      <alignment horizontal="left"/>
      <protection/>
    </xf>
    <xf numFmtId="17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176" fontId="7" fillId="0" borderId="14" xfId="109" applyNumberFormat="1" applyFont="1" applyBorder="1" applyAlignment="1">
      <alignment/>
      <protection/>
    </xf>
    <xf numFmtId="4" fontId="7" fillId="0" borderId="14" xfId="109" applyNumberFormat="1" applyFont="1" applyBorder="1" applyAlignment="1">
      <alignment/>
      <protection/>
    </xf>
    <xf numFmtId="0" fontId="7" fillId="0" borderId="14" xfId="0" applyFont="1" applyBorder="1" applyAlignment="1">
      <alignment/>
    </xf>
    <xf numFmtId="176" fontId="0" fillId="0" borderId="0" xfId="0" applyNumberFormat="1" applyAlignment="1">
      <alignment/>
    </xf>
    <xf numFmtId="178" fontId="0" fillId="0" borderId="0" xfId="110" applyNumberFormat="1" applyFont="1" applyBorder="1" applyAlignment="1">
      <alignment/>
    </xf>
    <xf numFmtId="178" fontId="0" fillId="0" borderId="0" xfId="110" applyNumberFormat="1" applyFont="1" applyBorder="1" applyAlignment="1">
      <alignment horizontal="right"/>
    </xf>
    <xf numFmtId="178" fontId="7" fillId="0" borderId="0" xfId="110" applyNumberFormat="1" applyFont="1" applyBorder="1" applyAlignment="1">
      <alignment/>
    </xf>
    <xf numFmtId="178" fontId="0" fillId="0" borderId="10" xfId="110" applyNumberFormat="1" applyFont="1" applyBorder="1" applyAlignment="1">
      <alignment vertical="center"/>
    </xf>
    <xf numFmtId="178" fontId="0" fillId="0" borderId="0" xfId="110" applyNumberFormat="1" applyFont="1" applyBorder="1" applyAlignment="1">
      <alignment vertical="center"/>
    </xf>
    <xf numFmtId="178" fontId="0" fillId="0" borderId="10" xfId="110" applyNumberFormat="1" applyFont="1" applyBorder="1" applyAlignment="1">
      <alignment vertical="top"/>
    </xf>
    <xf numFmtId="178" fontId="0" fillId="0" borderId="10" xfId="110" applyNumberFormat="1" applyFont="1" applyBorder="1" applyAlignment="1">
      <alignment/>
    </xf>
    <xf numFmtId="178" fontId="7" fillId="0" borderId="10" xfId="110" applyNumberFormat="1" applyFont="1" applyBorder="1" applyAlignment="1">
      <alignment/>
    </xf>
    <xf numFmtId="178" fontId="0" fillId="0" borderId="0" xfId="110" applyNumberFormat="1" applyFont="1" applyBorder="1" applyAlignment="1">
      <alignment vertical="top"/>
    </xf>
    <xf numFmtId="178" fontId="7" fillId="0" borderId="0" xfId="110" applyNumberFormat="1" applyFont="1" applyBorder="1" applyAlignment="1">
      <alignment vertical="center"/>
    </xf>
    <xf numFmtId="178" fontId="0" fillId="0" borderId="10" xfId="110" applyNumberFormat="1" applyFont="1" applyBorder="1" applyAlignment="1">
      <alignment vertical="center" wrapText="1"/>
    </xf>
    <xf numFmtId="0" fontId="0" fillId="0" borderId="10" xfId="0" applyBorder="1" applyAlignment="1">
      <alignment vertical="top"/>
    </xf>
    <xf numFmtId="0" fontId="0" fillId="0" borderId="13" xfId="0" applyFont="1" applyBorder="1" applyAlignment="1">
      <alignment wrapText="1"/>
    </xf>
    <xf numFmtId="176" fontId="0" fillId="0" borderId="10" xfId="0" applyNumberFormat="1" applyBorder="1" applyAlignment="1">
      <alignment horizontal="left" vertical="center"/>
    </xf>
    <xf numFmtId="178" fontId="7" fillId="0" borderId="13" xfId="110" applyNumberFormat="1" applyFont="1" applyBorder="1" applyAlignment="1">
      <alignment vertical="center"/>
    </xf>
    <xf numFmtId="178" fontId="7" fillId="0" borderId="10" xfId="110" applyNumberFormat="1" applyFont="1" applyBorder="1" applyAlignment="1">
      <alignment vertical="center"/>
    </xf>
    <xf numFmtId="181" fontId="4" fillId="0" borderId="12" xfId="0" applyNumberFormat="1" applyFont="1" applyBorder="1" applyAlignment="1">
      <alignment/>
    </xf>
    <xf numFmtId="181" fontId="0" fillId="0" borderId="12" xfId="109" applyNumberFormat="1" applyFont="1" applyBorder="1" applyAlignment="1">
      <alignment horizontal="center"/>
      <protection/>
    </xf>
    <xf numFmtId="181" fontId="25" fillId="0" borderId="13" xfId="109" applyNumberFormat="1" applyFont="1" applyBorder="1" applyAlignment="1">
      <alignment/>
      <protection/>
    </xf>
    <xf numFmtId="181" fontId="0" fillId="0" borderId="10" xfId="109" applyNumberFormat="1" applyFont="1" applyBorder="1" applyAlignment="1">
      <alignment/>
      <protection/>
    </xf>
    <xf numFmtId="181" fontId="0" fillId="0" borderId="10" xfId="0" applyNumberFormat="1" applyBorder="1" applyAlignment="1">
      <alignment/>
    </xf>
    <xf numFmtId="181" fontId="25" fillId="0" borderId="10" xfId="109" applyNumberFormat="1" applyFont="1" applyBorder="1" applyAlignment="1">
      <alignment/>
      <protection/>
    </xf>
    <xf numFmtId="176" fontId="7" fillId="0" borderId="0" xfId="110" applyNumberFormat="1" applyFont="1" applyFill="1" applyBorder="1" applyAlignment="1" applyProtection="1">
      <alignment horizontal="left"/>
      <protection/>
    </xf>
    <xf numFmtId="176" fontId="0" fillId="0" borderId="0" xfId="110" applyNumberFormat="1" applyFont="1" applyFill="1" applyBorder="1" applyAlignment="1" applyProtection="1">
      <alignment horizontal="left"/>
      <protection/>
    </xf>
    <xf numFmtId="176" fontId="0" fillId="0" borderId="0" xfId="110" applyNumberFormat="1" applyFont="1" applyFill="1" applyBorder="1" applyAlignment="1" applyProtection="1">
      <alignment horizontal="left"/>
      <protection/>
    </xf>
    <xf numFmtId="176" fontId="7" fillId="0" borderId="15" xfId="110" applyNumberFormat="1" applyFont="1" applyFill="1" applyBorder="1" applyAlignment="1" applyProtection="1">
      <alignment horizontal="left"/>
      <protection/>
    </xf>
    <xf numFmtId="178" fontId="35" fillId="0" borderId="10" xfId="110" applyNumberFormat="1" applyFont="1" applyBorder="1" applyAlignment="1">
      <alignment vertical="top" wrapText="1"/>
    </xf>
    <xf numFmtId="178" fontId="36" fillId="0" borderId="10" xfId="110" applyNumberFormat="1" applyFont="1" applyBorder="1" applyAlignment="1">
      <alignment/>
    </xf>
    <xf numFmtId="178" fontId="39" fillId="0" borderId="10" xfId="110" applyNumberFormat="1" applyFont="1" applyBorder="1" applyAlignment="1">
      <alignment/>
    </xf>
    <xf numFmtId="178" fontId="36" fillId="0" borderId="10" xfId="110" applyNumberFormat="1" applyFont="1" applyBorder="1" applyAlignment="1">
      <alignment vertical="top"/>
    </xf>
    <xf numFmtId="178" fontId="36" fillId="0" borderId="10" xfId="110" applyNumberFormat="1" applyFont="1" applyBorder="1" applyAlignment="1">
      <alignment vertical="center"/>
    </xf>
    <xf numFmtId="184" fontId="0" fillId="0" borderId="0" xfId="110" applyNumberFormat="1" applyFont="1" applyBorder="1" applyAlignment="1">
      <alignment/>
    </xf>
    <xf numFmtId="184" fontId="7" fillId="0" borderId="13" xfId="110" applyNumberFormat="1" applyFont="1" applyBorder="1" applyAlignment="1">
      <alignment vertical="center"/>
    </xf>
    <xf numFmtId="184" fontId="0" fillId="0" borderId="10" xfId="110" applyNumberFormat="1" applyFont="1" applyBorder="1" applyAlignment="1">
      <alignment vertical="center"/>
    </xf>
    <xf numFmtId="184" fontId="0" fillId="0" borderId="10" xfId="110" applyNumberFormat="1" applyFont="1" applyBorder="1" applyAlignment="1">
      <alignment vertical="top"/>
    </xf>
    <xf numFmtId="184" fontId="0" fillId="0" borderId="10" xfId="110" applyNumberFormat="1" applyFont="1" applyBorder="1" applyAlignment="1">
      <alignment/>
    </xf>
    <xf numFmtId="184" fontId="7" fillId="0" borderId="10" xfId="110" applyNumberFormat="1" applyFont="1" applyBorder="1" applyAlignment="1">
      <alignment/>
    </xf>
    <xf numFmtId="184" fontId="7" fillId="0" borderId="10" xfId="110" applyNumberFormat="1" applyFont="1" applyBorder="1" applyAlignment="1">
      <alignment vertical="center"/>
    </xf>
    <xf numFmtId="184" fontId="36" fillId="0" borderId="10" xfId="110" applyNumberFormat="1" applyFont="1" applyBorder="1" applyAlignment="1">
      <alignment/>
    </xf>
    <xf numFmtId="178" fontId="0" fillId="0" borderId="14" xfId="110" applyNumberFormat="1" applyFont="1" applyBorder="1" applyAlignment="1">
      <alignment/>
    </xf>
    <xf numFmtId="184" fontId="0" fillId="0" borderId="14" xfId="110" applyNumberFormat="1" applyFont="1" applyBorder="1" applyAlignment="1">
      <alignment/>
    </xf>
    <xf numFmtId="178" fontId="30" fillId="0" borderId="12" xfId="110" applyNumberFormat="1" applyFont="1" applyBorder="1" applyAlignment="1">
      <alignment horizontal="center" vertical="distributed"/>
    </xf>
    <xf numFmtId="184" fontId="30" fillId="0" borderId="12" xfId="110" applyNumberFormat="1" applyFont="1" applyBorder="1" applyAlignment="1">
      <alignment horizontal="center" vertical="center"/>
    </xf>
    <xf numFmtId="178" fontId="30" fillId="0" borderId="12" xfId="110" applyNumberFormat="1" applyFont="1" applyBorder="1" applyAlignment="1">
      <alignment horizontal="center" vertical="center"/>
    </xf>
    <xf numFmtId="176" fontId="36" fillId="0" borderId="10" xfId="109" applyNumberFormat="1" applyFont="1" applyBorder="1" applyAlignment="1">
      <alignment/>
      <protection/>
    </xf>
    <xf numFmtId="178" fontId="36" fillId="0" borderId="10" xfId="110" applyNumberFormat="1" applyFont="1" applyBorder="1" applyAlignment="1">
      <alignment wrapText="1"/>
    </xf>
    <xf numFmtId="178" fontId="38" fillId="0" borderId="10" xfId="110" applyNumberFormat="1" applyFont="1" applyBorder="1" applyAlignment="1">
      <alignment vertical="center" wrapText="1"/>
    </xf>
    <xf numFmtId="178" fontId="0" fillId="0" borderId="14" xfId="110" applyNumberFormat="1" applyFont="1" applyBorder="1" applyAlignment="1">
      <alignment vertical="center" wrapText="1"/>
    </xf>
    <xf numFmtId="178" fontId="0" fillId="0" borderId="16" xfId="110" applyNumberFormat="1" applyFont="1" applyBorder="1" applyAlignment="1">
      <alignment vertical="center"/>
    </xf>
    <xf numFmtId="178" fontId="0" fillId="0" borderId="16" xfId="110" applyNumberFormat="1" applyFont="1" applyBorder="1" applyAlignment="1">
      <alignment/>
    </xf>
    <xf numFmtId="184" fontId="0" fillId="0" borderId="16" xfId="110" applyNumberFormat="1" applyFont="1" applyBorder="1" applyAlignment="1">
      <alignment/>
    </xf>
    <xf numFmtId="178" fontId="0" fillId="0" borderId="15" xfId="110" applyNumberFormat="1" applyFont="1" applyBorder="1" applyAlignment="1">
      <alignment vertical="center"/>
    </xf>
    <xf numFmtId="184" fontId="36" fillId="0" borderId="15" xfId="11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178" fontId="41" fillId="0" borderId="10" xfId="0" applyNumberFormat="1" applyFont="1" applyFill="1" applyBorder="1" applyAlignment="1" applyProtection="1">
      <alignment/>
      <protection/>
    </xf>
    <xf numFmtId="176" fontId="20" fillId="0" borderId="10" xfId="114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 applyProtection="1" quotePrefix="1">
      <alignment horizontal="left"/>
      <protection/>
    </xf>
    <xf numFmtId="184" fontId="36" fillId="0" borderId="14" xfId="110" applyNumberFormat="1" applyFont="1" applyBorder="1" applyAlignment="1">
      <alignment vertical="center"/>
    </xf>
    <xf numFmtId="178" fontId="19" fillId="0" borderId="10" xfId="110" applyNumberFormat="1" applyFont="1" applyFill="1" applyBorder="1" applyAlignment="1">
      <alignment vertical="top" wrapText="1"/>
    </xf>
    <xf numFmtId="178" fontId="19" fillId="0" borderId="16" xfId="110" applyNumberFormat="1" applyFont="1" applyFill="1" applyBorder="1" applyAlignment="1">
      <alignment vertical="top" wrapText="1"/>
    </xf>
    <xf numFmtId="178" fontId="7" fillId="0" borderId="16" xfId="110" applyNumberFormat="1" applyFont="1" applyFill="1" applyBorder="1" applyAlignment="1">
      <alignment vertical="center" wrapText="1"/>
    </xf>
    <xf numFmtId="178" fontId="19" fillId="0" borderId="14" xfId="110" applyNumberFormat="1" applyFont="1" applyFill="1" applyBorder="1" applyAlignment="1">
      <alignment vertical="top" wrapText="1"/>
    </xf>
    <xf numFmtId="176" fontId="16" fillId="0" borderId="0" xfId="114" applyNumberFormat="1" applyFont="1" applyFill="1" applyAlignment="1">
      <alignment horizontal="center" vertical="center"/>
    </xf>
    <xf numFmtId="176" fontId="19" fillId="0" borderId="0" xfId="107" applyNumberFormat="1" applyFont="1" applyFill="1" applyBorder="1" applyAlignment="1">
      <alignment horizontal="right" vertical="center"/>
      <protection/>
    </xf>
    <xf numFmtId="176" fontId="19" fillId="0" borderId="0" xfId="107" applyNumberFormat="1" applyFont="1" applyFill="1" applyBorder="1">
      <alignment/>
      <protection/>
    </xf>
    <xf numFmtId="176" fontId="19" fillId="0" borderId="0" xfId="107" applyNumberFormat="1" applyFont="1" applyFill="1">
      <alignment/>
      <protection/>
    </xf>
    <xf numFmtId="176" fontId="16" fillId="0" borderId="0" xfId="107" applyNumberFormat="1" applyFont="1" applyFill="1" applyAlignment="1">
      <alignment horizontal="center"/>
      <protection/>
    </xf>
    <xf numFmtId="176" fontId="31" fillId="0" borderId="0" xfId="107" applyNumberFormat="1" applyFont="1" applyFill="1" applyAlignment="1">
      <alignment horizontal="center"/>
      <protection/>
    </xf>
    <xf numFmtId="176" fontId="0" fillId="0" borderId="0" xfId="114" applyNumberFormat="1" applyFont="1" applyFill="1" applyBorder="1" applyAlignment="1">
      <alignment horizontal="center" vertical="center"/>
    </xf>
    <xf numFmtId="176" fontId="20" fillId="0" borderId="0" xfId="114" applyNumberFormat="1" applyFont="1" applyFill="1" applyAlignment="1">
      <alignment/>
    </xf>
    <xf numFmtId="176" fontId="0" fillId="0" borderId="0" xfId="114" applyNumberFormat="1" applyFont="1" applyFill="1" applyBorder="1" applyAlignment="1">
      <alignment horizontal="center" vertical="center"/>
    </xf>
    <xf numFmtId="176" fontId="20" fillId="0" borderId="0" xfId="114" applyNumberFormat="1" applyFont="1" applyFill="1" applyAlignment="1">
      <alignment horizontal="right" vertical="center"/>
    </xf>
    <xf numFmtId="176" fontId="20" fillId="0" borderId="0" xfId="107" applyNumberFormat="1" applyFont="1" applyFill="1">
      <alignment/>
      <protection/>
    </xf>
    <xf numFmtId="176" fontId="19" fillId="0" borderId="0" xfId="107" applyNumberFormat="1" applyFont="1" applyFill="1" applyAlignment="1">
      <alignment horizontal="right" vertical="center"/>
      <protection/>
    </xf>
    <xf numFmtId="176" fontId="20" fillId="0" borderId="0" xfId="107" applyNumberFormat="1" applyFont="1" applyFill="1" applyAlignment="1">
      <alignment horizontal="right" vertical="center"/>
      <protection/>
    </xf>
    <xf numFmtId="176" fontId="20" fillId="0" borderId="0" xfId="107" applyNumberFormat="1" applyFont="1" applyFill="1" applyBorder="1" applyAlignment="1">
      <alignment horizontal="right" vertical="center"/>
      <protection/>
    </xf>
    <xf numFmtId="176" fontId="20" fillId="0" borderId="0" xfId="107" applyNumberFormat="1" applyFont="1" applyFill="1" applyBorder="1">
      <alignment/>
      <protection/>
    </xf>
    <xf numFmtId="176" fontId="21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vertical="center"/>
      <protection/>
    </xf>
    <xf numFmtId="176" fontId="21" fillId="0" borderId="0" xfId="107" applyNumberFormat="1" applyFont="1" applyFill="1" applyBorder="1" applyAlignment="1">
      <alignment horizontal="right" vertical="center"/>
      <protection/>
    </xf>
    <xf numFmtId="176" fontId="21" fillId="0" borderId="0" xfId="107" applyNumberFormat="1" applyFont="1" applyFill="1" applyBorder="1" applyAlignment="1">
      <alignment vertical="center"/>
      <protection/>
    </xf>
    <xf numFmtId="176" fontId="21" fillId="0" borderId="0" xfId="107" applyNumberFormat="1" applyFont="1" applyFill="1" applyAlignment="1">
      <alignment vertical="center"/>
      <protection/>
    </xf>
    <xf numFmtId="176" fontId="21" fillId="0" borderId="10" xfId="0" applyNumberFormat="1" applyFont="1" applyFill="1" applyBorder="1" applyAlignment="1" applyProtection="1">
      <alignment/>
      <protection/>
    </xf>
    <xf numFmtId="176" fontId="7" fillId="0" borderId="10" xfId="0" applyNumberFormat="1" applyFont="1" applyFill="1" applyBorder="1" applyAlignment="1" applyProtection="1" quotePrefix="1">
      <alignment horizontal="left"/>
      <protection/>
    </xf>
    <xf numFmtId="3" fontId="21" fillId="0" borderId="10" xfId="0" applyNumberFormat="1" applyFont="1" applyFill="1" applyBorder="1" applyAlignment="1" applyProtection="1">
      <alignment/>
      <protection/>
    </xf>
    <xf numFmtId="176" fontId="21" fillId="0" borderId="0" xfId="107" applyNumberFormat="1" applyFont="1" applyFill="1" applyBorder="1">
      <alignment/>
      <protection/>
    </xf>
    <xf numFmtId="176" fontId="21" fillId="0" borderId="0" xfId="107" applyNumberFormat="1" applyFont="1" applyFill="1">
      <alignment/>
      <protection/>
    </xf>
    <xf numFmtId="176" fontId="2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 quotePrefix="1">
      <alignment horizontal="left"/>
      <protection/>
    </xf>
    <xf numFmtId="176" fontId="41" fillId="0" borderId="10" xfId="0" applyNumberFormat="1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 applyProtection="1">
      <alignment/>
      <protection/>
    </xf>
    <xf numFmtId="3" fontId="20" fillId="0" borderId="10" xfId="114" applyNumberFormat="1" applyFont="1" applyFill="1" applyBorder="1" applyAlignment="1">
      <alignment horizontal="right"/>
    </xf>
    <xf numFmtId="176" fontId="20" fillId="0" borderId="0" xfId="114" applyNumberFormat="1" applyFont="1" applyFill="1" applyBorder="1" applyAlignment="1">
      <alignment horizontal="right" vertical="center"/>
    </xf>
    <xf numFmtId="176" fontId="20" fillId="0" borderId="0" xfId="114" applyNumberFormat="1" applyFont="1" applyFill="1" applyBorder="1" applyAlignment="1">
      <alignment/>
    </xf>
    <xf numFmtId="176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41" fillId="0" borderId="10" xfId="0" applyNumberFormat="1" applyFont="1" applyFill="1" applyBorder="1" applyAlignment="1" applyProtection="1">
      <alignment/>
      <protection/>
    </xf>
    <xf numFmtId="176" fontId="2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20" fillId="0" borderId="10" xfId="114" applyNumberFormat="1" applyFont="1" applyFill="1" applyBorder="1" applyAlignment="1" quotePrefix="1">
      <alignment horizontal="right"/>
    </xf>
    <xf numFmtId="176" fontId="40" fillId="0" borderId="10" xfId="0" applyNumberFormat="1" applyFont="1" applyFill="1" applyBorder="1" applyAlignment="1" applyProtection="1" quotePrefix="1">
      <alignment horizontal="left" vertical="center" wrapText="1"/>
      <protection/>
    </xf>
    <xf numFmtId="176" fontId="21" fillId="0" borderId="0" xfId="114" applyNumberFormat="1" applyFont="1" applyFill="1" applyBorder="1" applyAlignment="1">
      <alignment horizontal="right" vertical="center"/>
    </xf>
    <xf numFmtId="176" fontId="21" fillId="0" borderId="0" xfId="114" applyNumberFormat="1" applyFont="1" applyFill="1" applyBorder="1" applyAlignment="1">
      <alignment vertical="center"/>
    </xf>
    <xf numFmtId="176" fontId="20" fillId="0" borderId="0" xfId="114" applyNumberFormat="1" applyFont="1" applyFill="1" applyBorder="1" applyAlignment="1" applyProtection="1">
      <alignment horizontal="right" vertical="center"/>
      <protection/>
    </xf>
    <xf numFmtId="176" fontId="20" fillId="0" borderId="0" xfId="114" applyNumberFormat="1" applyFont="1" applyFill="1" applyBorder="1" applyAlignment="1" applyProtection="1">
      <alignment horizontal="right"/>
      <protection/>
    </xf>
    <xf numFmtId="176" fontId="20" fillId="0" borderId="0" xfId="107" applyNumberFormat="1" applyFont="1" applyFill="1" applyBorder="1" applyAlignment="1">
      <alignment horizontal="right"/>
      <protection/>
    </xf>
    <xf numFmtId="176" fontId="20" fillId="0" borderId="0" xfId="107" applyNumberFormat="1" applyFont="1" applyFill="1" applyAlignment="1">
      <alignment horizontal="right"/>
      <protection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20" fillId="0" borderId="10" xfId="0" applyNumberFormat="1" applyFont="1" applyFill="1" applyBorder="1" applyAlignment="1" quotePrefix="1">
      <alignment horizontal="left"/>
    </xf>
    <xf numFmtId="176" fontId="19" fillId="0" borderId="10" xfId="0" applyNumberFormat="1" applyFont="1" applyFill="1" applyBorder="1" applyAlignment="1" applyProtection="1" quotePrefix="1">
      <alignment horizontal="left"/>
      <protection/>
    </xf>
    <xf numFmtId="176" fontId="20" fillId="0" borderId="10" xfId="107" applyNumberFormat="1" applyFont="1" applyFill="1" applyBorder="1">
      <alignment/>
      <protection/>
    </xf>
    <xf numFmtId="176" fontId="4" fillId="0" borderId="10" xfId="0" applyNumberFormat="1" applyFont="1" applyFill="1" applyBorder="1" applyAlignment="1" applyProtection="1">
      <alignment horizontal="left"/>
      <protection/>
    </xf>
    <xf numFmtId="176" fontId="21" fillId="0" borderId="10" xfId="107" applyNumberFormat="1" applyFont="1" applyFill="1" applyBorder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176" fontId="21" fillId="0" borderId="14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/>
    </xf>
    <xf numFmtId="176" fontId="0" fillId="0" borderId="0" xfId="114" applyNumberFormat="1" applyFont="1" applyFill="1" applyAlignment="1">
      <alignment/>
    </xf>
    <xf numFmtId="176" fontId="19" fillId="0" borderId="0" xfId="114" applyNumberFormat="1" applyFont="1" applyFill="1" applyAlignment="1">
      <alignment/>
    </xf>
    <xf numFmtId="176" fontId="19" fillId="0" borderId="0" xfId="114" applyNumberFormat="1" applyFont="1" applyFill="1" applyBorder="1" applyAlignment="1">
      <alignment horizontal="center" vertical="center"/>
    </xf>
    <xf numFmtId="176" fontId="19" fillId="0" borderId="0" xfId="114" applyNumberFormat="1" applyFont="1" applyFill="1" applyAlignment="1">
      <alignment horizontal="right" vertical="center"/>
    </xf>
    <xf numFmtId="176" fontId="19" fillId="0" borderId="0" xfId="107" applyNumberFormat="1" applyFont="1" applyFill="1" applyAlignment="1">
      <alignment horizontal="left" vertical="center" indent="3"/>
      <protection/>
    </xf>
    <xf numFmtId="176" fontId="21" fillId="0" borderId="13" xfId="0" applyNumberFormat="1" applyFont="1" applyFill="1" applyBorder="1" applyAlignment="1" applyProtection="1">
      <alignment/>
      <protection/>
    </xf>
    <xf numFmtId="178" fontId="32" fillId="0" borderId="13" xfId="0" applyNumberFormat="1" applyFont="1" applyFill="1" applyBorder="1" applyAlignment="1" applyProtection="1">
      <alignment horizontal="left"/>
      <protection/>
    </xf>
    <xf numFmtId="37" fontId="21" fillId="0" borderId="13" xfId="0" applyNumberFormat="1" applyFont="1" applyFill="1" applyBorder="1" applyAlignment="1" applyProtection="1">
      <alignment/>
      <protection/>
    </xf>
    <xf numFmtId="178" fontId="7" fillId="0" borderId="10" xfId="0" applyNumberFormat="1" applyFont="1" applyFill="1" applyBorder="1" applyAlignment="1" applyProtection="1" quotePrefix="1">
      <alignment horizontal="left"/>
      <protection/>
    </xf>
    <xf numFmtId="37" fontId="21" fillId="0" borderId="10" xfId="0" applyNumberFormat="1" applyFont="1" applyFill="1" applyBorder="1" applyAlignment="1" applyProtection="1">
      <alignment/>
      <protection/>
    </xf>
    <xf numFmtId="37" fontId="20" fillId="0" borderId="10" xfId="0" applyNumberFormat="1" applyFont="1" applyFill="1" applyBorder="1" applyAlignment="1" applyProtection="1">
      <alignment/>
      <protection/>
    </xf>
    <xf numFmtId="178" fontId="20" fillId="0" borderId="10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 horizontal="left"/>
      <protection/>
    </xf>
    <xf numFmtId="176" fontId="21" fillId="0" borderId="10" xfId="114" applyNumberFormat="1" applyFont="1" applyFill="1" applyBorder="1" applyAlignment="1">
      <alignment horizontal="right"/>
    </xf>
    <xf numFmtId="37" fontId="21" fillId="0" borderId="10" xfId="114" applyNumberFormat="1" applyFont="1" applyFill="1" applyBorder="1" applyAlignment="1">
      <alignment horizontal="right"/>
    </xf>
    <xf numFmtId="178" fontId="7" fillId="0" borderId="10" xfId="0" applyNumberFormat="1" applyFont="1" applyFill="1" applyBorder="1" applyAlignment="1" applyProtection="1">
      <alignment/>
      <protection/>
    </xf>
    <xf numFmtId="176" fontId="41" fillId="0" borderId="10" xfId="114" applyNumberFormat="1" applyFont="1" applyFill="1" applyBorder="1" applyAlignment="1" quotePrefix="1">
      <alignment horizontal="right"/>
    </xf>
    <xf numFmtId="176" fontId="20" fillId="0" borderId="0" xfId="107" applyNumberFormat="1" applyFont="1" applyFill="1" applyAlignment="1">
      <alignment/>
      <protection/>
    </xf>
    <xf numFmtId="178" fontId="7" fillId="0" borderId="14" xfId="0" applyNumberFormat="1" applyFont="1" applyFill="1" applyBorder="1" applyAlignment="1" applyProtection="1">
      <alignment vertical="center"/>
      <protection/>
    </xf>
    <xf numFmtId="37" fontId="21" fillId="0" borderId="14" xfId="0" applyNumberFormat="1" applyFont="1" applyFill="1" applyBorder="1" applyAlignment="1" applyProtection="1">
      <alignment vertical="center"/>
      <protection/>
    </xf>
    <xf numFmtId="176" fontId="20" fillId="0" borderId="0" xfId="107" applyNumberFormat="1" applyFont="1" applyFill="1" applyAlignment="1">
      <alignment vertical="center"/>
      <protection/>
    </xf>
    <xf numFmtId="176" fontId="4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8" fontId="0" fillId="0" borderId="17" xfId="110" applyNumberFormat="1" applyFont="1" applyBorder="1" applyAlignment="1">
      <alignment vertical="center" wrapText="1"/>
    </xf>
    <xf numFmtId="184" fontId="7" fillId="0" borderId="18" xfId="110" applyNumberFormat="1" applyFont="1" applyBorder="1" applyAlignment="1">
      <alignment vertical="center"/>
    </xf>
    <xf numFmtId="178" fontId="7" fillId="0" borderId="19" xfId="110" applyNumberFormat="1" applyFont="1" applyBorder="1" applyAlignment="1">
      <alignment/>
    </xf>
    <xf numFmtId="178" fontId="0" fillId="0" borderId="20" xfId="110" applyNumberFormat="1" applyFont="1" applyBorder="1" applyAlignment="1">
      <alignment/>
    </xf>
    <xf numFmtId="178" fontId="0" fillId="0" borderId="15" xfId="110" applyNumberFormat="1" applyFont="1" applyBorder="1" applyAlignment="1">
      <alignment/>
    </xf>
    <xf numFmtId="184" fontId="0" fillId="0" borderId="11" xfId="110" applyNumberFormat="1" applyFont="1" applyBorder="1" applyAlignment="1">
      <alignment/>
    </xf>
    <xf numFmtId="178" fontId="0" fillId="0" borderId="21" xfId="110" applyNumberFormat="1" applyFont="1" applyBorder="1" applyAlignment="1">
      <alignment/>
    </xf>
    <xf numFmtId="184" fontId="0" fillId="0" borderId="16" xfId="110" applyNumberFormat="1" applyFont="1" applyFill="1" applyBorder="1" applyAlignment="1">
      <alignment vertical="center"/>
    </xf>
    <xf numFmtId="176" fontId="19" fillId="0" borderId="10" xfId="114" applyNumberFormat="1" applyFont="1" applyFill="1" applyBorder="1" applyAlignment="1" applyProtection="1">
      <alignment/>
      <protection/>
    </xf>
    <xf numFmtId="178" fontId="7" fillId="0" borderId="20" xfId="110" applyNumberFormat="1" applyFont="1" applyBorder="1" applyAlignment="1">
      <alignment/>
    </xf>
    <xf numFmtId="178" fontId="7" fillId="0" borderId="16" xfId="110" applyNumberFormat="1" applyFont="1" applyBorder="1" applyAlignment="1">
      <alignment/>
    </xf>
    <xf numFmtId="176" fontId="0" fillId="0" borderId="10" xfId="0" applyNumberFormat="1" applyFont="1" applyFill="1" applyBorder="1" applyAlignment="1" applyProtection="1">
      <alignment horizontal="right" wrapText="1"/>
      <protection/>
    </xf>
    <xf numFmtId="0" fontId="24" fillId="0" borderId="0" xfId="106" applyFont="1" applyFill="1" applyBorder="1" applyAlignment="1">
      <alignment wrapText="1"/>
      <protection/>
    </xf>
    <xf numFmtId="181" fontId="20" fillId="0" borderId="10" xfId="0" applyNumberFormat="1" applyFont="1" applyFill="1" applyBorder="1" applyAlignment="1" applyProtection="1">
      <alignment/>
      <protection/>
    </xf>
    <xf numFmtId="184" fontId="0" fillId="0" borderId="10" xfId="110" applyNumberFormat="1" applyFont="1" applyFill="1" applyBorder="1" applyAlignment="1">
      <alignment vertical="top"/>
    </xf>
    <xf numFmtId="184" fontId="40" fillId="0" borderId="10" xfId="110" applyNumberFormat="1" applyFont="1" applyFill="1" applyBorder="1" applyAlignment="1">
      <alignment/>
    </xf>
    <xf numFmtId="181" fontId="21" fillId="0" borderId="10" xfId="0" applyNumberFormat="1" applyFont="1" applyFill="1" applyBorder="1" applyAlignment="1" applyProtection="1">
      <alignment wrapText="1"/>
      <protection/>
    </xf>
    <xf numFmtId="181" fontId="20" fillId="0" borderId="10" xfId="114" applyNumberFormat="1" applyFont="1" applyFill="1" applyBorder="1" applyAlignment="1" quotePrefix="1">
      <alignment horizontal="right" wrapText="1"/>
    </xf>
    <xf numFmtId="178" fontId="0" fillId="0" borderId="10" xfId="0" applyNumberFormat="1" applyFont="1" applyFill="1" applyBorder="1" applyAlignment="1" applyProtection="1">
      <alignment/>
      <protection/>
    </xf>
    <xf numFmtId="178" fontId="0" fillId="0" borderId="14" xfId="110" applyNumberFormat="1" applyFont="1" applyBorder="1" applyAlignment="1">
      <alignment vertical="center"/>
    </xf>
    <xf numFmtId="178" fontId="0" fillId="0" borderId="10" xfId="110" applyNumberFormat="1" applyFont="1" applyBorder="1" applyAlignment="1">
      <alignment vertical="top" wrapText="1"/>
    </xf>
    <xf numFmtId="178" fontId="0" fillId="0" borderId="10" xfId="110" applyNumberFormat="1" applyFont="1" applyBorder="1" applyAlignment="1">
      <alignment vertical="center"/>
    </xf>
    <xf numFmtId="178" fontId="0" fillId="0" borderId="10" xfId="110" applyNumberFormat="1" applyFont="1" applyBorder="1" applyAlignment="1">
      <alignment vertical="center" wrapText="1"/>
    </xf>
    <xf numFmtId="178" fontId="24" fillId="0" borderId="0" xfId="111" applyNumberFormat="1" applyFont="1" applyAlignment="1" applyProtection="1">
      <alignment vertical="center"/>
      <protection/>
    </xf>
    <xf numFmtId="179" fontId="25" fillId="0" borderId="0" xfId="111" applyNumberFormat="1" applyFont="1" applyBorder="1" applyAlignment="1" applyProtection="1">
      <alignment vertical="center"/>
      <protection/>
    </xf>
    <xf numFmtId="178" fontId="25" fillId="0" borderId="0" xfId="111" applyNumberFormat="1" applyFont="1" applyBorder="1" applyAlignment="1" applyProtection="1">
      <alignment vertical="center"/>
      <protection/>
    </xf>
    <xf numFmtId="178" fontId="8" fillId="0" borderId="0" xfId="111" applyNumberFormat="1" applyFont="1" applyBorder="1" applyAlignment="1" applyProtection="1">
      <alignment horizontal="center" vertical="center"/>
      <protection/>
    </xf>
    <xf numFmtId="178" fontId="0" fillId="0" borderId="0" xfId="105" applyNumberFormat="1" applyFont="1" applyProtection="1">
      <alignment/>
      <protection/>
    </xf>
    <xf numFmtId="178" fontId="0" fillId="0" borderId="0" xfId="111" applyNumberFormat="1" applyFont="1" applyBorder="1" applyAlignment="1" applyProtection="1">
      <alignment horizontal="center" vertical="center"/>
      <protection/>
    </xf>
    <xf numFmtId="178" fontId="24" fillId="0" borderId="0" xfId="111" applyNumberFormat="1" applyFont="1" applyBorder="1" applyAlignment="1" applyProtection="1">
      <alignment vertical="center"/>
      <protection/>
    </xf>
    <xf numFmtId="180" fontId="24" fillId="0" borderId="0" xfId="111" applyNumberFormat="1" applyFont="1" applyFill="1" applyBorder="1" applyAlignment="1" applyProtection="1">
      <alignment vertical="center"/>
      <protection/>
    </xf>
    <xf numFmtId="177" fontId="26" fillId="0" borderId="0" xfId="111" applyNumberFormat="1" applyFont="1" applyBorder="1" applyAlignment="1" applyProtection="1">
      <alignment vertical="center"/>
      <protection/>
    </xf>
    <xf numFmtId="180" fontId="24" fillId="0" borderId="0" xfId="111" applyNumberFormat="1" applyFont="1" applyBorder="1" applyAlignment="1" applyProtection="1" quotePrefix="1">
      <alignment horizontal="center" vertical="center"/>
      <protection/>
    </xf>
    <xf numFmtId="178" fontId="24" fillId="0" borderId="0" xfId="111" applyNumberFormat="1" applyFont="1" applyBorder="1" applyAlignment="1" applyProtection="1">
      <alignment horizontal="right" vertical="center"/>
      <protection/>
    </xf>
    <xf numFmtId="179" fontId="25" fillId="0" borderId="0" xfId="111" applyNumberFormat="1" applyFont="1" applyBorder="1" applyAlignment="1" applyProtection="1">
      <alignment horizontal="right" vertical="center"/>
      <protection/>
    </xf>
    <xf numFmtId="178" fontId="24" fillId="0" borderId="12" xfId="111" applyNumberFormat="1" applyFont="1" applyBorder="1" applyAlignment="1" applyProtection="1">
      <alignment horizontal="center" vertical="center"/>
      <protection/>
    </xf>
    <xf numFmtId="179" fontId="25" fillId="0" borderId="12" xfId="111" applyNumberFormat="1" applyFont="1" applyBorder="1" applyAlignment="1" applyProtection="1">
      <alignment horizontal="center" vertical="center"/>
      <protection/>
    </xf>
    <xf numFmtId="180" fontId="24" fillId="0" borderId="12" xfId="111" applyNumberFormat="1" applyFont="1" applyFill="1" applyBorder="1" applyAlignment="1" applyProtection="1">
      <alignment horizontal="center" vertical="center"/>
      <protection/>
    </xf>
    <xf numFmtId="180" fontId="24" fillId="0" borderId="12" xfId="111" applyNumberFormat="1" applyFont="1" applyBorder="1" applyAlignment="1" applyProtection="1">
      <alignment horizontal="center" vertical="center"/>
      <protection/>
    </xf>
    <xf numFmtId="178" fontId="25" fillId="0" borderId="12" xfId="111" applyNumberFormat="1" applyFont="1" applyBorder="1" applyAlignment="1" applyProtection="1">
      <alignment horizontal="center" vertical="center"/>
      <protection/>
    </xf>
    <xf numFmtId="178" fontId="24" fillId="0" borderId="13" xfId="111" applyNumberFormat="1" applyFont="1" applyBorder="1" applyAlignment="1" applyProtection="1">
      <alignment horizontal="center" vertical="center"/>
      <protection/>
    </xf>
    <xf numFmtId="176" fontId="11" fillId="0" borderId="13" xfId="115" applyNumberFormat="1" applyFont="1" applyFill="1" applyBorder="1" applyAlignment="1" applyProtection="1">
      <alignment/>
      <protection/>
    </xf>
    <xf numFmtId="177" fontId="15" fillId="0" borderId="10" xfId="111" applyNumberFormat="1" applyFont="1" applyBorder="1" applyAlignment="1" applyProtection="1">
      <alignment vertical="center"/>
      <protection/>
    </xf>
    <xf numFmtId="178" fontId="25" fillId="0" borderId="10" xfId="111" applyNumberFormat="1" applyFont="1" applyBorder="1" applyAlignment="1" applyProtection="1">
      <alignment horizontal="left"/>
      <protection/>
    </xf>
    <xf numFmtId="177" fontId="6" fillId="0" borderId="10" xfId="111" applyNumberFormat="1" applyFont="1" applyBorder="1" applyAlignment="1" applyProtection="1">
      <alignment vertical="center"/>
      <protection/>
    </xf>
    <xf numFmtId="177" fontId="6" fillId="0" borderId="16" xfId="111" applyNumberFormat="1" applyFont="1" applyBorder="1" applyAlignment="1" applyProtection="1">
      <alignment vertical="center"/>
      <protection/>
    </xf>
    <xf numFmtId="185" fontId="3" fillId="0" borderId="13" xfId="111" applyNumberFormat="1" applyFont="1" applyBorder="1" applyAlignment="1" applyProtection="1">
      <alignment vertical="center"/>
      <protection/>
    </xf>
    <xf numFmtId="178" fontId="11" fillId="0" borderId="0" xfId="105" applyNumberFormat="1" applyFont="1" applyProtection="1">
      <alignment/>
      <protection/>
    </xf>
    <xf numFmtId="176" fontId="11" fillId="0" borderId="10" xfId="115" applyNumberFormat="1" applyFont="1" applyFill="1" applyBorder="1" applyAlignment="1" applyProtection="1">
      <alignment/>
      <protection/>
    </xf>
    <xf numFmtId="177" fontId="3" fillId="0" borderId="10" xfId="111" applyNumberFormat="1" applyFont="1" applyBorder="1" applyAlignment="1" applyProtection="1">
      <alignment vertical="center"/>
      <protection/>
    </xf>
    <xf numFmtId="177" fontId="3" fillId="0" borderId="16" xfId="111" applyNumberFormat="1" applyFont="1" applyBorder="1" applyAlignment="1" applyProtection="1">
      <alignment vertical="center"/>
      <protection/>
    </xf>
    <xf numFmtId="185" fontId="3" fillId="0" borderId="10" xfId="111" applyNumberFormat="1" applyFont="1" applyBorder="1" applyAlignment="1" applyProtection="1">
      <alignment vertical="center"/>
      <protection/>
    </xf>
    <xf numFmtId="176" fontId="4" fillId="0" borderId="10" xfId="115" applyNumberFormat="1" applyFont="1" applyFill="1" applyBorder="1" applyAlignment="1" applyProtection="1">
      <alignment/>
      <protection/>
    </xf>
    <xf numFmtId="179" fontId="1" fillId="0" borderId="0" xfId="111" applyNumberFormat="1" applyFont="1" applyBorder="1" applyAlignment="1" applyProtection="1">
      <alignment vertical="center"/>
      <protection/>
    </xf>
    <xf numFmtId="178" fontId="24" fillId="0" borderId="10" xfId="111" applyNumberFormat="1" applyFont="1" applyBorder="1" applyAlignment="1" applyProtection="1">
      <alignment horizontal="left"/>
      <protection/>
    </xf>
    <xf numFmtId="177" fontId="1" fillId="0" borderId="10" xfId="111" applyNumberFormat="1" applyFont="1" applyBorder="1" applyAlignment="1" applyProtection="1">
      <alignment vertical="center"/>
      <protection/>
    </xf>
    <xf numFmtId="177" fontId="1" fillId="0" borderId="16" xfId="111" applyNumberFormat="1" applyFont="1" applyBorder="1" applyAlignment="1" applyProtection="1">
      <alignment vertical="center"/>
      <protection/>
    </xf>
    <xf numFmtId="185" fontId="1" fillId="0" borderId="10" xfId="111" applyNumberFormat="1" applyFont="1" applyBorder="1" applyAlignment="1" applyProtection="1">
      <alignment vertical="center"/>
      <protection/>
    </xf>
    <xf numFmtId="178" fontId="4" fillId="0" borderId="0" xfId="105" applyNumberFormat="1" applyFont="1" applyProtection="1">
      <alignment/>
      <protection/>
    </xf>
    <xf numFmtId="3" fontId="4" fillId="0" borderId="10" xfId="115" applyNumberFormat="1" applyFont="1" applyFill="1" applyBorder="1" applyAlignment="1" applyProtection="1">
      <alignment/>
      <protection/>
    </xf>
    <xf numFmtId="185" fontId="1" fillId="0" borderId="0" xfId="111" applyNumberFormat="1" applyFont="1" applyBorder="1" applyAlignment="1" applyProtection="1">
      <alignment vertical="center"/>
      <protection/>
    </xf>
    <xf numFmtId="4" fontId="1" fillId="0" borderId="16" xfId="111" applyNumberFormat="1" applyFont="1" applyBorder="1" applyAlignment="1" applyProtection="1">
      <alignment vertical="center"/>
      <protection/>
    </xf>
    <xf numFmtId="3" fontId="1" fillId="0" borderId="10" xfId="115" applyNumberFormat="1" applyFont="1" applyFill="1" applyBorder="1" applyAlignment="1" applyProtection="1">
      <alignment/>
      <protection/>
    </xf>
    <xf numFmtId="4" fontId="3" fillId="0" borderId="16" xfId="111" applyNumberFormat="1" applyFont="1" applyBorder="1" applyAlignment="1" applyProtection="1">
      <alignment vertical="center"/>
      <protection/>
    </xf>
    <xf numFmtId="3" fontId="11" fillId="0" borderId="10" xfId="115" applyNumberFormat="1" applyFont="1" applyFill="1" applyBorder="1" applyAlignment="1" applyProtection="1">
      <alignment/>
      <protection/>
    </xf>
    <xf numFmtId="179" fontId="1" fillId="0" borderId="10" xfId="111" applyNumberFormat="1" applyFont="1" applyBorder="1" applyAlignment="1" applyProtection="1">
      <alignment vertical="center"/>
      <protection/>
    </xf>
    <xf numFmtId="179" fontId="1" fillId="0" borderId="16" xfId="111" applyNumberFormat="1" applyFont="1" applyBorder="1" applyAlignment="1" applyProtection="1">
      <alignment vertical="center"/>
      <protection/>
    </xf>
    <xf numFmtId="176" fontId="35" fillId="0" borderId="10" xfId="115" applyNumberFormat="1" applyFont="1" applyFill="1" applyBorder="1" applyAlignment="1" applyProtection="1">
      <alignment/>
      <protection/>
    </xf>
    <xf numFmtId="179" fontId="1" fillId="0" borderId="10" xfId="111" applyNumberFormat="1" applyFont="1" applyFill="1" applyBorder="1" applyAlignment="1" applyProtection="1">
      <alignment vertical="center"/>
      <protection/>
    </xf>
    <xf numFmtId="185" fontId="14" fillId="0" borderId="10" xfId="111" applyNumberFormat="1" applyFont="1" applyBorder="1" applyAlignment="1" applyProtection="1">
      <alignment horizontal="right" vertical="center"/>
      <protection/>
    </xf>
    <xf numFmtId="178" fontId="24" fillId="0" borderId="10" xfId="105" applyNumberFormat="1" applyFont="1" applyBorder="1" applyProtection="1">
      <alignment/>
      <protection/>
    </xf>
    <xf numFmtId="185" fontId="1" fillId="0" borderId="10" xfId="111" applyNumberFormat="1" applyFont="1" applyBorder="1" applyAlignment="1" applyProtection="1">
      <alignment horizontal="right" vertical="center"/>
      <protection/>
    </xf>
    <xf numFmtId="176" fontId="24" fillId="0" borderId="10" xfId="115" applyNumberFormat="1" applyFont="1" applyFill="1" applyBorder="1" applyAlignment="1" applyProtection="1">
      <alignment horizontal="left"/>
      <protection/>
    </xf>
    <xf numFmtId="178" fontId="25" fillId="0" borderId="10" xfId="111" applyNumberFormat="1" applyFont="1" applyBorder="1" applyAlignment="1" applyProtection="1">
      <alignment/>
      <protection/>
    </xf>
    <xf numFmtId="179" fontId="3" fillId="0" borderId="10" xfId="111" applyNumberFormat="1" applyFont="1" applyBorder="1" applyAlignment="1" applyProtection="1">
      <alignment vertical="center"/>
      <protection/>
    </xf>
    <xf numFmtId="178" fontId="11" fillId="0" borderId="0" xfId="105" applyNumberFormat="1" applyFont="1" applyBorder="1" applyProtection="1">
      <alignment/>
      <protection/>
    </xf>
    <xf numFmtId="176" fontId="11" fillId="0" borderId="14" xfId="115" applyNumberFormat="1" applyFont="1" applyFill="1" applyBorder="1" applyAlignment="1" applyProtection="1">
      <alignment/>
      <protection/>
    </xf>
    <xf numFmtId="177" fontId="3" fillId="0" borderId="14" xfId="111" applyNumberFormat="1" applyFont="1" applyBorder="1" applyAlignment="1" applyProtection="1">
      <alignment/>
      <protection/>
    </xf>
    <xf numFmtId="178" fontId="25" fillId="0" borderId="14" xfId="111" applyNumberFormat="1" applyFont="1" applyBorder="1" applyAlignment="1" applyProtection="1">
      <alignment/>
      <protection/>
    </xf>
    <xf numFmtId="177" fontId="3" fillId="0" borderId="14" xfId="111" applyNumberFormat="1" applyFont="1" applyBorder="1" applyAlignment="1" applyProtection="1">
      <alignment vertical="center"/>
      <protection/>
    </xf>
    <xf numFmtId="177" fontId="3" fillId="0" borderId="15" xfId="111" applyNumberFormat="1" applyFont="1" applyBorder="1" applyAlignment="1" applyProtection="1">
      <alignment vertical="center"/>
      <protection/>
    </xf>
    <xf numFmtId="179" fontId="3" fillId="0" borderId="14" xfId="111" applyNumberFormat="1" applyFont="1" applyBorder="1" applyAlignment="1" applyProtection="1">
      <alignment vertical="center"/>
      <protection/>
    </xf>
    <xf numFmtId="0" fontId="0" fillId="0" borderId="0" xfId="105" applyAlignment="1">
      <alignment wrapText="1"/>
      <protection/>
    </xf>
    <xf numFmtId="178" fontId="4" fillId="0" borderId="0" xfId="105" applyNumberFormat="1" applyFont="1" applyAlignment="1" applyProtection="1">
      <alignment/>
      <protection/>
    </xf>
    <xf numFmtId="0" fontId="17" fillId="0" borderId="0" xfId="105" applyFont="1" applyAlignment="1">
      <alignment vertical="top"/>
      <protection/>
    </xf>
    <xf numFmtId="178" fontId="1" fillId="0" borderId="0" xfId="111" applyNumberFormat="1" applyFont="1" applyAlignment="1" applyProtection="1">
      <alignment/>
      <protection/>
    </xf>
    <xf numFmtId="178" fontId="24" fillId="0" borderId="0" xfId="105" applyNumberFormat="1" applyFont="1" applyProtection="1">
      <alignment/>
      <protection/>
    </xf>
    <xf numFmtId="180" fontId="4" fillId="0" borderId="0" xfId="105" applyNumberFormat="1" applyFont="1" applyFill="1" applyProtection="1">
      <alignment/>
      <protection/>
    </xf>
    <xf numFmtId="177" fontId="10" fillId="0" borderId="0" xfId="111" applyNumberFormat="1" applyFont="1" applyAlignment="1" applyProtection="1">
      <alignment/>
      <protection/>
    </xf>
    <xf numFmtId="180" fontId="4" fillId="0" borderId="0" xfId="105" applyNumberFormat="1" applyFont="1" applyProtection="1">
      <alignment/>
      <protection/>
    </xf>
    <xf numFmtId="179" fontId="4" fillId="0" borderId="0" xfId="105" applyNumberFormat="1" applyFont="1" applyProtection="1">
      <alignment/>
      <protection/>
    </xf>
    <xf numFmtId="179" fontId="3" fillId="0" borderId="0" xfId="111" applyNumberFormat="1" applyFont="1" applyBorder="1" applyAlignment="1" applyProtection="1">
      <alignment vertical="center"/>
      <protection/>
    </xf>
    <xf numFmtId="179" fontId="4" fillId="0" borderId="0" xfId="111" applyNumberFormat="1" applyFont="1" applyAlignment="1" applyProtection="1">
      <alignment/>
      <protection/>
    </xf>
    <xf numFmtId="178" fontId="0" fillId="0" borderId="10" xfId="110" applyNumberFormat="1" applyFont="1" applyBorder="1" applyAlignment="1">
      <alignment wrapText="1"/>
    </xf>
    <xf numFmtId="178" fontId="24" fillId="0" borderId="10" xfId="111" applyNumberFormat="1" applyFont="1" applyBorder="1" applyAlignment="1" applyProtection="1">
      <alignment horizontal="left" vertical="center" shrinkToFit="1"/>
      <protection/>
    </xf>
    <xf numFmtId="177" fontId="25" fillId="0" borderId="12" xfId="111" applyNumberFormat="1" applyFont="1" applyBorder="1" applyAlignment="1" applyProtection="1">
      <alignment horizontal="center" vertical="center"/>
      <protection/>
    </xf>
    <xf numFmtId="180" fontId="8" fillId="0" borderId="0" xfId="111" applyNumberFormat="1" applyFont="1" applyFill="1" applyBorder="1" applyAlignment="1" applyProtection="1">
      <alignment horizontal="center" vertical="center"/>
      <protection/>
    </xf>
    <xf numFmtId="178" fontId="27" fillId="0" borderId="0" xfId="111" applyNumberFormat="1" applyFont="1" applyBorder="1" applyAlignment="1" applyProtection="1">
      <alignment horizontal="center" vertical="center"/>
      <protection/>
    </xf>
    <xf numFmtId="180" fontId="0" fillId="0" borderId="0" xfId="111" applyNumberFormat="1" applyFont="1" applyFill="1" applyBorder="1" applyAlignment="1" applyProtection="1">
      <alignment horizontal="center" vertical="center"/>
      <protection/>
    </xf>
    <xf numFmtId="179" fontId="65" fillId="0" borderId="22" xfId="111" applyNumberFormat="1" applyFont="1" applyBorder="1" applyAlignment="1" applyProtection="1" quotePrefix="1">
      <alignment horizontal="center" vertical="center"/>
      <protection/>
    </xf>
    <xf numFmtId="179" fontId="65" fillId="0" borderId="23" xfId="111" applyNumberFormat="1" applyFont="1" applyBorder="1" applyAlignment="1" applyProtection="1" quotePrefix="1">
      <alignment horizontal="center" vertical="center"/>
      <protection/>
    </xf>
    <xf numFmtId="178" fontId="24" fillId="0" borderId="13" xfId="111" applyNumberFormat="1" applyFont="1" applyBorder="1" applyAlignment="1" applyProtection="1">
      <alignment horizontal="center" vertical="center" wrapText="1" shrinkToFit="1"/>
      <protection/>
    </xf>
    <xf numFmtId="178" fontId="24" fillId="0" borderId="14" xfId="111" applyNumberFormat="1" applyFont="1" applyBorder="1" applyAlignment="1" applyProtection="1">
      <alignment vertical="center" shrinkToFit="1"/>
      <protection/>
    </xf>
    <xf numFmtId="177" fontId="65" fillId="0" borderId="22" xfId="111" applyNumberFormat="1" applyFont="1" applyBorder="1" applyAlignment="1" applyProtection="1" quotePrefix="1">
      <alignment horizontal="center" vertical="center"/>
      <protection/>
    </xf>
    <xf numFmtId="177" fontId="65" fillId="0" borderId="23" xfId="111" applyNumberFormat="1" applyFont="1" applyBorder="1" applyAlignment="1" applyProtection="1" quotePrefix="1">
      <alignment horizontal="center" vertical="center"/>
      <protection/>
    </xf>
    <xf numFmtId="180" fontId="65" fillId="0" borderId="22" xfId="111" applyNumberFormat="1" applyFont="1" applyBorder="1" applyAlignment="1" applyProtection="1" quotePrefix="1">
      <alignment horizontal="center" vertical="center"/>
      <protection/>
    </xf>
    <xf numFmtId="180" fontId="65" fillId="0" borderId="23" xfId="111" applyNumberFormat="1" applyFont="1" applyBorder="1" applyAlignment="1" applyProtection="1" quotePrefix="1">
      <alignment horizontal="center" vertical="center"/>
      <protection/>
    </xf>
    <xf numFmtId="0" fontId="0" fillId="0" borderId="0" xfId="105" applyFont="1" applyAlignment="1">
      <alignment horizontal="left" wrapText="1"/>
      <protection/>
    </xf>
    <xf numFmtId="179" fontId="65" fillId="0" borderId="22" xfId="111" applyNumberFormat="1" applyFont="1" applyBorder="1" applyAlignment="1" applyProtection="1">
      <alignment horizontal="center" vertical="center"/>
      <protection/>
    </xf>
    <xf numFmtId="178" fontId="17" fillId="0" borderId="18" xfId="111" applyNumberFormat="1" applyFont="1" applyBorder="1" applyAlignment="1" applyProtection="1">
      <alignment horizontal="left" vertical="top" wrapText="1"/>
      <protection/>
    </xf>
    <xf numFmtId="0" fontId="0" fillId="0" borderId="18" xfId="105" applyBorder="1" applyAlignment="1">
      <alignment horizontal="left" wrapText="1"/>
      <protection/>
    </xf>
    <xf numFmtId="0" fontId="9" fillId="0" borderId="0" xfId="108" applyFont="1" applyBorder="1" applyAlignment="1">
      <alignment horizontal="center"/>
      <protection/>
    </xf>
    <xf numFmtId="0" fontId="27" fillId="0" borderId="0" xfId="108" applyFont="1" applyAlignment="1">
      <alignment horizontal="center"/>
      <protection/>
    </xf>
    <xf numFmtId="0" fontId="29" fillId="0" borderId="0" xfId="108" applyFont="1" applyAlignment="1">
      <alignment horizontal="center"/>
      <protection/>
    </xf>
    <xf numFmtId="0" fontId="8" fillId="0" borderId="0" xfId="108" applyFont="1" applyAlignment="1">
      <alignment horizontal="center"/>
      <protection/>
    </xf>
    <xf numFmtId="178" fontId="0" fillId="0" borderId="18" xfId="110" applyNumberFormat="1" applyFont="1" applyFill="1" applyBorder="1" applyAlignment="1" applyProtection="1">
      <alignment horizontal="left" vertical="top" wrapText="1"/>
      <protection/>
    </xf>
    <xf numFmtId="178" fontId="0" fillId="0" borderId="18" xfId="11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top" wrapText="1"/>
    </xf>
    <xf numFmtId="0" fontId="0" fillId="0" borderId="22" xfId="109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13" xfId="109" applyFont="1" applyBorder="1" applyAlignment="1">
      <alignment horizontal="center" vertical="center"/>
      <protection/>
    </xf>
    <xf numFmtId="0" fontId="0" fillId="0" borderId="14" xfId="109" applyFont="1" applyBorder="1" applyAlignment="1">
      <alignment horizontal="center" vertical="center"/>
      <protection/>
    </xf>
    <xf numFmtId="178" fontId="0" fillId="0" borderId="18" xfId="110" applyNumberFormat="1" applyFont="1" applyBorder="1" applyAlignment="1">
      <alignment wrapText="1"/>
    </xf>
    <xf numFmtId="178" fontId="62" fillId="0" borderId="0" xfId="110" applyNumberFormat="1" applyFont="1" applyBorder="1" applyAlignment="1">
      <alignment horizontal="center"/>
    </xf>
    <xf numFmtId="178" fontId="8" fillId="0" borderId="0" xfId="110" applyNumberFormat="1" applyFont="1" applyBorder="1" applyAlignment="1">
      <alignment horizontal="center"/>
    </xf>
    <xf numFmtId="178" fontId="9" fillId="0" borderId="0" xfId="110" applyNumberFormat="1" applyFont="1" applyBorder="1" applyAlignment="1">
      <alignment horizontal="center"/>
    </xf>
    <xf numFmtId="178" fontId="0" fillId="0" borderId="0" xfId="110" applyNumberFormat="1" applyFont="1" applyBorder="1" applyAlignment="1">
      <alignment horizontal="center"/>
    </xf>
    <xf numFmtId="178" fontId="0" fillId="0" borderId="0" xfId="110" applyNumberFormat="1" applyFont="1" applyBorder="1" applyAlignment="1">
      <alignment horizontal="center"/>
    </xf>
    <xf numFmtId="178" fontId="0" fillId="0" borderId="16" xfId="110" applyNumberFormat="1" applyFont="1" applyBorder="1" applyAlignment="1">
      <alignment horizontal="left" vertical="center"/>
    </xf>
    <xf numFmtId="178" fontId="0" fillId="0" borderId="0" xfId="110" applyNumberFormat="1" applyFont="1" applyBorder="1" applyAlignment="1">
      <alignment horizontal="left" vertical="center"/>
    </xf>
    <xf numFmtId="178" fontId="0" fillId="0" borderId="20" xfId="110" applyNumberFormat="1" applyFont="1" applyBorder="1" applyAlignment="1">
      <alignment horizontal="left" vertical="center"/>
    </xf>
    <xf numFmtId="178" fontId="0" fillId="0" borderId="16" xfId="110" applyNumberFormat="1" applyFont="1" applyBorder="1" applyAlignment="1">
      <alignment horizontal="left" vertical="center" wrapText="1"/>
    </xf>
    <xf numFmtId="178" fontId="0" fillId="0" borderId="0" xfId="110" applyNumberFormat="1" applyFont="1" applyBorder="1" applyAlignment="1">
      <alignment horizontal="left" vertical="center" wrapText="1"/>
    </xf>
    <xf numFmtId="178" fontId="0" fillId="0" borderId="20" xfId="110" applyNumberFormat="1" applyFont="1" applyBorder="1" applyAlignment="1">
      <alignment horizontal="left" vertical="center" wrapText="1"/>
    </xf>
    <xf numFmtId="176" fontId="0" fillId="0" borderId="0" xfId="0" applyNumberFormat="1" applyFont="1" applyFill="1" applyAlignment="1">
      <alignment horizontal="center" wrapText="1"/>
    </xf>
    <xf numFmtId="176" fontId="0" fillId="0" borderId="0" xfId="0" applyNumberFormat="1" applyFont="1" applyFill="1" applyAlignment="1">
      <alignment horizontal="center" wrapText="1"/>
    </xf>
    <xf numFmtId="176" fontId="0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176" fontId="0" fillId="0" borderId="12" xfId="107" applyNumberFormat="1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2" xfId="107" applyNumberFormat="1" applyFont="1" applyFill="1" applyBorder="1" applyAlignment="1">
      <alignment horizontal="center" vertical="center" wrapText="1"/>
      <protection/>
    </xf>
    <xf numFmtId="176" fontId="4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76" fontId="0" fillId="0" borderId="18" xfId="0" applyNumberFormat="1" applyFont="1" applyFill="1" applyBorder="1" applyAlignment="1">
      <alignment wrapText="1"/>
    </xf>
    <xf numFmtId="176" fontId="0" fillId="0" borderId="18" xfId="0" applyNumberFormat="1" applyFont="1" applyFill="1" applyBorder="1" applyAlignment="1">
      <alignment wrapText="1"/>
    </xf>
    <xf numFmtId="176" fontId="0" fillId="0" borderId="13" xfId="114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176" fontId="62" fillId="0" borderId="0" xfId="114" applyNumberFormat="1" applyFont="1" applyFill="1" applyAlignment="1">
      <alignment horizontal="center" vertical="center"/>
    </xf>
    <xf numFmtId="176" fontId="62" fillId="0" borderId="0" xfId="107" applyNumberFormat="1" applyFont="1" applyFill="1" applyAlignment="1">
      <alignment horizontal="center"/>
      <protection/>
    </xf>
    <xf numFmtId="176" fontId="27" fillId="0" borderId="0" xfId="107" applyNumberFormat="1" applyFont="1" applyFill="1" applyAlignment="1">
      <alignment horizontal="center"/>
      <protection/>
    </xf>
    <xf numFmtId="176" fontId="0" fillId="0" borderId="0" xfId="114" applyNumberFormat="1" applyFont="1" applyFill="1" applyBorder="1" applyAlignment="1">
      <alignment horizontal="center" vertical="center"/>
    </xf>
    <xf numFmtId="176" fontId="0" fillId="0" borderId="0" xfId="114" applyNumberFormat="1" applyFont="1" applyFill="1" applyBorder="1" applyAlignment="1">
      <alignment horizontal="center" vertical="center"/>
    </xf>
    <xf numFmtId="176" fontId="0" fillId="0" borderId="13" xfId="107" applyNumberFormat="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</cellXfs>
  <cellStyles count="20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51"/>
    <cellStyle name="sheet" xfId="52"/>
    <cellStyle name="遽_laroux" xfId="53"/>
    <cellStyle name="一般 10" xfId="54"/>
    <cellStyle name="一般 11" xfId="55"/>
    <cellStyle name="一般 12" xfId="56"/>
    <cellStyle name="一般 13" xfId="57"/>
    <cellStyle name="一般 14" xfId="58"/>
    <cellStyle name="一般 15" xfId="59"/>
    <cellStyle name="一般 16" xfId="60"/>
    <cellStyle name="一般 17" xfId="61"/>
    <cellStyle name="一般 18" xfId="62"/>
    <cellStyle name="一般 19" xfId="63"/>
    <cellStyle name="一般 2" xfId="64"/>
    <cellStyle name="一般 2 2" xfId="65"/>
    <cellStyle name="一般 2 3" xfId="66"/>
    <cellStyle name="一般 2_4.醫療藥品基金(各醫院藥品採購金額)" xfId="67"/>
    <cellStyle name="一般 20" xfId="68"/>
    <cellStyle name="一般 21" xfId="69"/>
    <cellStyle name="一般 22" xfId="70"/>
    <cellStyle name="一般 23" xfId="71"/>
    <cellStyle name="一般 24" xfId="72"/>
    <cellStyle name="一般 25" xfId="73"/>
    <cellStyle name="一般 26" xfId="74"/>
    <cellStyle name="一般 27" xfId="75"/>
    <cellStyle name="一般 28" xfId="76"/>
    <cellStyle name="一般 29" xfId="77"/>
    <cellStyle name="一般 3" xfId="78"/>
    <cellStyle name="一般 3 2" xfId="79"/>
    <cellStyle name="一般 3 3" xfId="80"/>
    <cellStyle name="一般 3 4" xfId="81"/>
    <cellStyle name="一般 3 5" xfId="82"/>
    <cellStyle name="一般 3 6" xfId="83"/>
    <cellStyle name="一般 3_醫品指標(給立法院)-101年度-1" xfId="84"/>
    <cellStyle name="一般 30" xfId="85"/>
    <cellStyle name="一般 31" xfId="86"/>
    <cellStyle name="一般 32" xfId="87"/>
    <cellStyle name="一般 33" xfId="88"/>
    <cellStyle name="一般 34" xfId="89"/>
    <cellStyle name="一般 35" xfId="90"/>
    <cellStyle name="一般 36" xfId="91"/>
    <cellStyle name="一般 37" xfId="92"/>
    <cellStyle name="一般 38" xfId="93"/>
    <cellStyle name="一般 39" xfId="94"/>
    <cellStyle name="一般 4" xfId="95"/>
    <cellStyle name="一般 40" xfId="96"/>
    <cellStyle name="一般 5" xfId="97"/>
    <cellStyle name="一般 5 2" xfId="98"/>
    <cellStyle name="一般 6" xfId="99"/>
    <cellStyle name="一般 6 2" xfId="100"/>
    <cellStyle name="一般 6 3" xfId="101"/>
    <cellStyle name="一般 7" xfId="102"/>
    <cellStyle name="一般 8" xfId="103"/>
    <cellStyle name="一般 9" xfId="104"/>
    <cellStyle name="一般_Book1 2" xfId="105"/>
    <cellStyle name="一般_Book1_1" xfId="106"/>
    <cellStyle name="一般_資產" xfId="107"/>
    <cellStyle name="一般_預計收支 (3)" xfId="108"/>
    <cellStyle name="一般_餘絀撥補 (2)" xfId="109"/>
    <cellStyle name="Comma" xfId="110"/>
    <cellStyle name="千分位 2" xfId="111"/>
    <cellStyle name="千分位 3" xfId="112"/>
    <cellStyle name="千分位 4" xfId="113"/>
    <cellStyle name="Comma [0]" xfId="114"/>
    <cellStyle name="千分位[0] 2" xfId="115"/>
    <cellStyle name="千分位[0] 3" xfId="116"/>
    <cellStyle name="Followed Hyperlink" xfId="117"/>
    <cellStyle name="中等" xfId="118"/>
    <cellStyle name="中等 2" xfId="119"/>
    <cellStyle name="合計" xfId="120"/>
    <cellStyle name="合計 2" xfId="121"/>
    <cellStyle name="好" xfId="122"/>
    <cellStyle name="好 2" xfId="123"/>
    <cellStyle name="好 2 2" xfId="124"/>
    <cellStyle name="好_102預算案參考資料醫療藥品-更新-1020313" xfId="125"/>
    <cellStyle name="好_103調查彙總表" xfId="126"/>
    <cellStyle name="好_104" xfId="127"/>
    <cellStyle name="好_4.醫療藥品基金(各醫院藥品採購金額)" xfId="128"/>
    <cellStyle name="好_5項98-102年衛材支出情形表1021002" xfId="129"/>
    <cellStyle name="好_98-102年衛材支出情形表" xfId="130"/>
    <cellStyle name="好_98-102年衛材支出情形表4" xfId="131"/>
    <cellStyle name="好_Book1-0924" xfId="132"/>
    <cellStyle name="好_空缺數" xfId="133"/>
    <cellStyle name="好_歷年補助醫院決算(88-101)" xfId="134"/>
    <cellStyle name="好_歷年補助醫院預算(89-103)" xfId="135"/>
    <cellStyle name="好_醫品指標(給立法院)-101年度-1" xfId="136"/>
    <cellStyle name="好_醫品指標(給立法院)-102年度" xfId="137"/>
    <cellStyle name="好_醫師病床比" xfId="138"/>
    <cellStyle name="好_護病比" xfId="139"/>
    <cellStyle name="Percent" xfId="140"/>
    <cellStyle name="百分比 2" xfId="141"/>
    <cellStyle name="百分比 2 2" xfId="142"/>
    <cellStyle name="百分比 3" xfId="143"/>
    <cellStyle name="百分比 3 2" xfId="144"/>
    <cellStyle name="表首" xfId="145"/>
    <cellStyle name="計算方式" xfId="146"/>
    <cellStyle name="計算方式 2" xfId="147"/>
    <cellStyle name="Currency" xfId="148"/>
    <cellStyle name="Currency [0]" xfId="149"/>
    <cellStyle name="貨幣[0]" xfId="150"/>
    <cellStyle name="連結的儲存格" xfId="151"/>
    <cellStyle name="連結的儲存格 2" xfId="152"/>
    <cellStyle name="備註" xfId="153"/>
    <cellStyle name="備註 2" xfId="154"/>
    <cellStyle name="備註 3" xfId="155"/>
    <cellStyle name="Hyperlink" xfId="156"/>
    <cellStyle name="說明文字" xfId="157"/>
    <cellStyle name="說明文字 2" xfId="158"/>
    <cellStyle name="輔色1" xfId="159"/>
    <cellStyle name="輔色1 2" xfId="160"/>
    <cellStyle name="輔色2" xfId="161"/>
    <cellStyle name="輔色2 2" xfId="162"/>
    <cellStyle name="輔色3" xfId="163"/>
    <cellStyle name="輔色3 2" xfId="164"/>
    <cellStyle name="輔色4" xfId="165"/>
    <cellStyle name="輔色4 2" xfId="166"/>
    <cellStyle name="輔色5" xfId="167"/>
    <cellStyle name="輔色5 2" xfId="168"/>
    <cellStyle name="輔色6" xfId="169"/>
    <cellStyle name="輔色6 2" xfId="170"/>
    <cellStyle name="標題" xfId="171"/>
    <cellStyle name="標題 1" xfId="172"/>
    <cellStyle name="標題 1 2" xfId="173"/>
    <cellStyle name="標題 2" xfId="174"/>
    <cellStyle name="標題 2 2" xfId="175"/>
    <cellStyle name="標題 3" xfId="176"/>
    <cellStyle name="標題 3 2" xfId="177"/>
    <cellStyle name="標題 4" xfId="178"/>
    <cellStyle name="標題 4 2" xfId="179"/>
    <cellStyle name="標題 5" xfId="180"/>
    <cellStyle name="樣式 1" xfId="181"/>
    <cellStyle name="輸入" xfId="182"/>
    <cellStyle name="輸入 2" xfId="183"/>
    <cellStyle name="輸出" xfId="184"/>
    <cellStyle name="輸出 2" xfId="185"/>
    <cellStyle name="檢查儲存格" xfId="186"/>
    <cellStyle name="檢查儲存格 2" xfId="187"/>
    <cellStyle name="壞" xfId="188"/>
    <cellStyle name="壞 2" xfId="189"/>
    <cellStyle name="壞 2 2" xfId="190"/>
    <cellStyle name="壞_101年度營運月報報表彙整" xfId="191"/>
    <cellStyle name="壞_101年度營運月報彙整(3月)" xfId="192"/>
    <cellStyle name="壞_10202營運表" xfId="193"/>
    <cellStyle name="壞_102年度營運月報彙整" xfId="194"/>
    <cellStyle name="壞_102年度營運月報彙整表" xfId="195"/>
    <cellStyle name="壞_102預算案參考資料醫療藥品-更新-1020313" xfId="196"/>
    <cellStyle name="壞_103調查彙總表" xfId="197"/>
    <cellStyle name="壞_104" xfId="198"/>
    <cellStyle name="壞_4.醫療藥品基金(各醫院藥品採購金額)" xfId="199"/>
    <cellStyle name="壞_5項98-102年衛材支出情形表1021002" xfId="200"/>
    <cellStyle name="壞_98-102年衛材支出情形表" xfId="201"/>
    <cellStyle name="壞_98-102年衛材支出情形表4" xfId="202"/>
    <cellStyle name="壞_Book1-0924" xfId="203"/>
    <cellStyle name="壞_空缺數" xfId="204"/>
    <cellStyle name="壞_修-年度營運月報報表(空白)" xfId="205"/>
    <cellStyle name="壞_歷年補助醫院決算(88-101)" xfId="206"/>
    <cellStyle name="壞_歷年補助醫院預算(89-103)" xfId="207"/>
    <cellStyle name="壞_醫品指標(給立法院)-101年度-1" xfId="208"/>
    <cellStyle name="壞_醫品指標(給立法院)-102年度" xfId="209"/>
    <cellStyle name="壞_醫師病床比" xfId="210"/>
    <cellStyle name="壞_護病比" xfId="211"/>
    <cellStyle name="警告文字" xfId="212"/>
    <cellStyle name="警告文字 2" xfId="213"/>
    <cellStyle name="巍葆 [0]_laroux" xfId="214"/>
    <cellStyle name="巍葆_laroux" xfId="215"/>
    <cellStyle name="鱔 [0]_laroux" xfId="216"/>
    <cellStyle name="鱔_laroux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291;&#30274;&#34277;&#21697;&#22522;&#37329;&#38928;&#31639;\96&#38928;&#31639;\&#20027;&#35336;&#34389;\&#20854;&#20182;&#19968;&#33324;&#26381;&#21209;&#36027;9506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3290;&#38651;&#33126;&#36039;&#26009;\c\MyDoc\My%20Documents\&#35519;&#26597;&#34920;\87-91&#20154;&#20107;&#360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262\&#26700;&#38754;\2262\2262\wu\&#27770;&#31639;\&#36027;&#29992;&#26126;&#3204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其他一般服務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7-91人事費"/>
      <sheetName val="87-91補助醫院"/>
      <sheetName val="87-92補助醫院"/>
      <sheetName val="87-92補助醫院 (3)"/>
      <sheetName val="87-92補助醫院 (4)"/>
      <sheetName val="87-92補助醫院 (2)"/>
      <sheetName val="89-94補助醫院"/>
      <sheetName val="89-94補助醫院 (2)"/>
      <sheetName val="89-94補助醫院 (3)"/>
      <sheetName val="89-94補助醫院 (淑美)"/>
      <sheetName val="89-94補助醫院 (920611)"/>
      <sheetName val="89-94補助醫院 (930402)"/>
      <sheetName val="89-94補助醫院 (不含胸腔)"/>
      <sheetName val="92-94補助醫院 (併胸腔)"/>
      <sheetName val="87-92補助醫院分類"/>
      <sheetName val="88-92補助醫院分類-預算書"/>
      <sheetName val="88-92補助醫院分類-預算書 (法定預算)"/>
      <sheetName val="88-92補助醫院分類-預算書 (更正宜蘭法定預算)"/>
      <sheetName val="88-93補助醫院分類"/>
      <sheetName val="89-95補助醫院"/>
      <sheetName val="89-95補助醫院 (報院版)"/>
      <sheetName val="89-95補助醫院 (法定預算版)"/>
      <sheetName val="87-92補助醫院分類明細 (2)"/>
      <sheetName val="Sheet1"/>
      <sheetName val="87-92補助醫院 (不含投資)"/>
      <sheetName val="90-92比較"/>
      <sheetName val="89-95補助醫院 (不含胸腔)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製造成本"/>
      <sheetName val="行銷費用"/>
      <sheetName val="管理費用"/>
      <sheetName val="研究費用"/>
      <sheetName val="業務外費用"/>
      <sheetName val="費用彙計"/>
      <sheetName val="費用底稿"/>
      <sheetName val="人數"/>
      <sheetName val="稅捐"/>
      <sheetName val="折舊"/>
      <sheetName val="報廢"/>
      <sheetName val="用人費"/>
      <sheetName val="車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13" sqref="K13"/>
    </sheetView>
  </sheetViews>
  <sheetFormatPr defaultColWidth="7.875" defaultRowHeight="16.5"/>
  <cols>
    <col min="1" max="1" width="10.50390625" style="256" customWidth="1"/>
    <col min="2" max="2" width="6.25390625" style="263" customWidth="1"/>
    <col min="3" max="3" width="18.25390625" style="257" customWidth="1"/>
    <col min="4" max="4" width="10.00390625" style="258" customWidth="1"/>
    <col min="5" max="5" width="6.00390625" style="259" customWidth="1"/>
    <col min="6" max="6" width="10.625" style="260" customWidth="1"/>
    <col min="7" max="7" width="6.25390625" style="229" customWidth="1"/>
    <col min="8" max="8" width="9.125" style="229" customWidth="1"/>
    <col min="9" max="9" width="6.875" style="261" customWidth="1"/>
    <col min="10" max="16384" width="7.875" style="229" customWidth="1"/>
  </cols>
  <sheetData>
    <row r="1" spans="1:9" s="198" customFormat="1" ht="19.5">
      <c r="A1" s="194"/>
      <c r="B1" s="195"/>
      <c r="C1" s="267" t="s">
        <v>235</v>
      </c>
      <c r="D1" s="267"/>
      <c r="E1" s="267"/>
      <c r="F1" s="267"/>
      <c r="G1" s="196"/>
      <c r="H1" s="197"/>
      <c r="I1" s="195"/>
    </row>
    <row r="2" spans="1:9" s="198" customFormat="1" ht="19.5">
      <c r="A2" s="194"/>
      <c r="B2" s="195"/>
      <c r="C2" s="267" t="s">
        <v>236</v>
      </c>
      <c r="D2" s="267"/>
      <c r="E2" s="267"/>
      <c r="F2" s="267"/>
      <c r="G2" s="196"/>
      <c r="H2" s="197"/>
      <c r="I2" s="195"/>
    </row>
    <row r="3" spans="1:9" s="198" customFormat="1" ht="17.25" customHeight="1">
      <c r="A3" s="194"/>
      <c r="B3" s="195"/>
      <c r="C3" s="268" t="s">
        <v>237</v>
      </c>
      <c r="D3" s="268"/>
      <c r="E3" s="268"/>
      <c r="F3" s="268"/>
      <c r="G3" s="196"/>
      <c r="H3" s="197"/>
      <c r="I3" s="195"/>
    </row>
    <row r="4" spans="1:9" s="198" customFormat="1" ht="15.75">
      <c r="A4" s="194"/>
      <c r="B4" s="195"/>
      <c r="C4" s="269" t="s">
        <v>238</v>
      </c>
      <c r="D4" s="269"/>
      <c r="E4" s="269"/>
      <c r="F4" s="269"/>
      <c r="G4" s="196"/>
      <c r="H4" s="199"/>
      <c r="I4" s="195"/>
    </row>
    <row r="5" spans="1:9" s="198" customFormat="1" ht="13.5" customHeight="1">
      <c r="A5" s="200"/>
      <c r="B5" s="195"/>
      <c r="C5" s="200"/>
      <c r="D5" s="201"/>
      <c r="E5" s="202"/>
      <c r="F5" s="203"/>
      <c r="G5" s="196"/>
      <c r="H5" s="204"/>
      <c r="I5" s="205" t="s">
        <v>239</v>
      </c>
    </row>
    <row r="6" spans="1:9" s="198" customFormat="1" ht="15.75">
      <c r="A6" s="270" t="s">
        <v>240</v>
      </c>
      <c r="B6" s="271"/>
      <c r="C6" s="272" t="s">
        <v>241</v>
      </c>
      <c r="D6" s="274" t="s">
        <v>242</v>
      </c>
      <c r="E6" s="275"/>
      <c r="F6" s="276" t="s">
        <v>243</v>
      </c>
      <c r="G6" s="277"/>
      <c r="H6" s="279" t="s">
        <v>244</v>
      </c>
      <c r="I6" s="271"/>
    </row>
    <row r="7" spans="1:9" s="198" customFormat="1" ht="15.75">
      <c r="A7" s="206" t="s">
        <v>7</v>
      </c>
      <c r="B7" s="207" t="s">
        <v>3</v>
      </c>
      <c r="C7" s="273"/>
      <c r="D7" s="208" t="s">
        <v>7</v>
      </c>
      <c r="E7" s="266" t="s">
        <v>3</v>
      </c>
      <c r="F7" s="209" t="s">
        <v>7</v>
      </c>
      <c r="G7" s="210" t="s">
        <v>3</v>
      </c>
      <c r="H7" s="211" t="s">
        <v>7</v>
      </c>
      <c r="I7" s="207" t="s">
        <v>3</v>
      </c>
    </row>
    <row r="8" spans="1:9" s="218" customFormat="1" ht="15.75" customHeight="1">
      <c r="A8" s="212">
        <f>SUM(A9,A15)</f>
        <v>26567150</v>
      </c>
      <c r="B8" s="213">
        <v>100</v>
      </c>
      <c r="C8" s="214" t="s">
        <v>245</v>
      </c>
      <c r="D8" s="212">
        <f>SUM(D9,D15)</f>
        <v>28152565</v>
      </c>
      <c r="E8" s="215">
        <v>100</v>
      </c>
      <c r="F8" s="212">
        <f>SUM(F9,F15)</f>
        <v>27341441</v>
      </c>
      <c r="G8" s="216">
        <v>100</v>
      </c>
      <c r="H8" s="212">
        <f>SUM(H9,H15)</f>
        <v>811124</v>
      </c>
      <c r="I8" s="217">
        <f aca="true" t="shared" si="0" ref="I8:I37">H8/F8*100</f>
        <v>2.9666468566890822</v>
      </c>
    </row>
    <row r="9" spans="1:9" s="218" customFormat="1" ht="15.75" customHeight="1">
      <c r="A9" s="219">
        <f>SUM(A10:A14)</f>
        <v>22699358</v>
      </c>
      <c r="B9" s="220">
        <f>A9/$A$8*100</f>
        <v>85.44144930863867</v>
      </c>
      <c r="C9" s="214" t="s">
        <v>246</v>
      </c>
      <c r="D9" s="219">
        <f>SUM(D10:D14)</f>
        <v>24139515</v>
      </c>
      <c r="E9" s="220">
        <f aca="true" t="shared" si="1" ref="E9:E37">D9/$D$8*100</f>
        <v>85.74534860322673</v>
      </c>
      <c r="F9" s="219">
        <f>SUM(F10:F14)</f>
        <v>23357538</v>
      </c>
      <c r="G9" s="221">
        <f>F9/$F$8*100</f>
        <v>85.42906718047524</v>
      </c>
      <c r="H9" s="219">
        <f>SUM(H10:H14)</f>
        <v>781977</v>
      </c>
      <c r="I9" s="222">
        <f t="shared" si="0"/>
        <v>3.3478571243253463</v>
      </c>
    </row>
    <row r="10" spans="1:9" ht="15.75" customHeight="1">
      <c r="A10" s="223">
        <v>12875879</v>
      </c>
      <c r="B10" s="224">
        <f>A10/$A$8*100</f>
        <v>48.46541311356318</v>
      </c>
      <c r="C10" s="225" t="s">
        <v>4</v>
      </c>
      <c r="D10" s="223">
        <v>13654114</v>
      </c>
      <c r="E10" s="226">
        <f t="shared" si="1"/>
        <v>48.500426160103</v>
      </c>
      <c r="F10" s="223">
        <v>13079984</v>
      </c>
      <c r="G10" s="227">
        <f>F10/$F$8*100</f>
        <v>47.83940978092559</v>
      </c>
      <c r="H10" s="223">
        <f>D10-F10</f>
        <v>574130</v>
      </c>
      <c r="I10" s="228">
        <f t="shared" si="0"/>
        <v>4.3893784579553</v>
      </c>
    </row>
    <row r="11" spans="1:9" ht="15.75" customHeight="1">
      <c r="A11" s="223">
        <v>11037934</v>
      </c>
      <c r="B11" s="224">
        <f>A11/$A$8*100</f>
        <v>41.547301837043115</v>
      </c>
      <c r="C11" s="225" t="s">
        <v>5</v>
      </c>
      <c r="D11" s="223">
        <v>11832717</v>
      </c>
      <c r="E11" s="226">
        <f t="shared" si="1"/>
        <v>42.03068885552702</v>
      </c>
      <c r="F11" s="223">
        <v>11507510</v>
      </c>
      <c r="G11" s="227">
        <f>F11/$F$8*100</f>
        <v>42.088162068707355</v>
      </c>
      <c r="H11" s="223">
        <f>D11-F11</f>
        <v>325207</v>
      </c>
      <c r="I11" s="228">
        <f t="shared" si="0"/>
        <v>2.8260414285974984</v>
      </c>
    </row>
    <row r="12" spans="1:9" ht="15.75" customHeight="1">
      <c r="A12" s="223">
        <v>2185049</v>
      </c>
      <c r="B12" s="224">
        <f>A12/$A$8*100</f>
        <v>8.224627029997572</v>
      </c>
      <c r="C12" s="225" t="s">
        <v>247</v>
      </c>
      <c r="D12" s="223">
        <v>2361499</v>
      </c>
      <c r="E12" s="226">
        <f t="shared" si="1"/>
        <v>8.388219687975146</v>
      </c>
      <c r="F12" s="223">
        <v>2420281</v>
      </c>
      <c r="G12" s="227">
        <f>F12/$F$8*100</f>
        <v>8.852060869798342</v>
      </c>
      <c r="H12" s="223">
        <f>D12-F12</f>
        <v>-58782</v>
      </c>
      <c r="I12" s="228">
        <f t="shared" si="0"/>
        <v>-2.4287262512080208</v>
      </c>
    </row>
    <row r="13" spans="1:9" ht="15.75" customHeight="1">
      <c r="A13" s="230">
        <v>-3188626</v>
      </c>
      <c r="B13" s="231">
        <f>A13/$A$8*100</f>
        <v>-12.002137978669145</v>
      </c>
      <c r="C13" s="225" t="s">
        <v>248</v>
      </c>
      <c r="D13" s="230">
        <v>-3492402</v>
      </c>
      <c r="E13" s="228">
        <f t="shared" si="1"/>
        <v>-12.405271064998873</v>
      </c>
      <c r="F13" s="230">
        <v>-3446522</v>
      </c>
      <c r="G13" s="232">
        <f>F13/$F$8*100</f>
        <v>-12.605487764891397</v>
      </c>
      <c r="H13" s="233">
        <f>D13-F13</f>
        <v>-45880</v>
      </c>
      <c r="I13" s="228">
        <f t="shared" si="0"/>
        <v>1.331197073455501</v>
      </c>
    </row>
    <row r="14" spans="1:9" ht="15.75" customHeight="1">
      <c r="A14" s="230">
        <v>-210878</v>
      </c>
      <c r="B14" s="231">
        <f>A14/$A$8*100-0.01</f>
        <v>-0.8037546932960442</v>
      </c>
      <c r="C14" s="225" t="s">
        <v>249</v>
      </c>
      <c r="D14" s="230">
        <v>-216413</v>
      </c>
      <c r="E14" s="228">
        <f t="shared" si="1"/>
        <v>-0.7687150353795471</v>
      </c>
      <c r="F14" s="230">
        <v>-203715</v>
      </c>
      <c r="G14" s="232">
        <f>F14/$F$8*100-0.01</f>
        <v>-0.7550777740646515</v>
      </c>
      <c r="H14" s="230">
        <f>D14-F14</f>
        <v>-12698</v>
      </c>
      <c r="I14" s="228">
        <f t="shared" si="0"/>
        <v>6.2332179760940525</v>
      </c>
    </row>
    <row r="15" spans="1:9" s="218" customFormat="1" ht="15.75" customHeight="1">
      <c r="A15" s="219">
        <f>SUM(A16:A17)</f>
        <v>3867792</v>
      </c>
      <c r="B15" s="220">
        <f aca="true" t="shared" si="2" ref="B15:B28">A15/$A$8*100</f>
        <v>14.558550691361324</v>
      </c>
      <c r="C15" s="214" t="s">
        <v>250</v>
      </c>
      <c r="D15" s="219">
        <f>SUM(D16:D17)</f>
        <v>4013050</v>
      </c>
      <c r="E15" s="220">
        <f t="shared" si="1"/>
        <v>14.25465139677326</v>
      </c>
      <c r="F15" s="219">
        <f>SUM(F16:F17)</f>
        <v>3983903</v>
      </c>
      <c r="G15" s="234">
        <f aca="true" t="shared" si="3" ref="G15:G51">F15/$F$8*100</f>
        <v>14.570932819524765</v>
      </c>
      <c r="H15" s="235">
        <f>SUM(H16:H17)</f>
        <v>29147</v>
      </c>
      <c r="I15" s="222">
        <f t="shared" si="0"/>
        <v>0.7316192186406145</v>
      </c>
    </row>
    <row r="16" spans="1:9" ht="15.75" customHeight="1">
      <c r="A16" s="223">
        <v>3552564</v>
      </c>
      <c r="B16" s="224">
        <f t="shared" si="2"/>
        <v>13.372017698548772</v>
      </c>
      <c r="C16" s="225" t="s">
        <v>310</v>
      </c>
      <c r="D16" s="223">
        <v>3680996</v>
      </c>
      <c r="E16" s="236">
        <f t="shared" si="1"/>
        <v>13.075170948011309</v>
      </c>
      <c r="F16" s="223">
        <v>3653059</v>
      </c>
      <c r="G16" s="237">
        <f t="shared" si="3"/>
        <v>13.36088686766729</v>
      </c>
      <c r="H16" s="230">
        <f>D16-F16</f>
        <v>27937</v>
      </c>
      <c r="I16" s="228">
        <f t="shared" si="0"/>
        <v>0.7647563316113974</v>
      </c>
    </row>
    <row r="17" spans="1:9" ht="15.75" customHeight="1">
      <c r="A17" s="223">
        <v>315228</v>
      </c>
      <c r="B17" s="224">
        <f t="shared" si="2"/>
        <v>1.1865329928125523</v>
      </c>
      <c r="C17" s="225" t="s">
        <v>311</v>
      </c>
      <c r="D17" s="223">
        <v>332054</v>
      </c>
      <c r="E17" s="236">
        <f t="shared" si="1"/>
        <v>1.1794804487619512</v>
      </c>
      <c r="F17" s="223">
        <v>330844</v>
      </c>
      <c r="G17" s="236">
        <f t="shared" si="3"/>
        <v>1.210045951857475</v>
      </c>
      <c r="H17" s="230">
        <f>D17-F17</f>
        <v>1210</v>
      </c>
      <c r="I17" s="228">
        <f t="shared" si="0"/>
        <v>0.3657312812080618</v>
      </c>
    </row>
    <row r="18" spans="1:9" s="218" customFormat="1" ht="15.75" customHeight="1">
      <c r="A18" s="219">
        <f>SUM(A19,A25,A27,A23,A30)</f>
        <v>26129902</v>
      </c>
      <c r="B18" s="220">
        <f t="shared" si="2"/>
        <v>98.35417799801634</v>
      </c>
      <c r="C18" s="214" t="s">
        <v>251</v>
      </c>
      <c r="D18" s="219">
        <f>SUM(D19,D25,D27,D23,D30)</f>
        <v>27577460</v>
      </c>
      <c r="E18" s="220">
        <f t="shared" si="1"/>
        <v>97.95718436312997</v>
      </c>
      <c r="F18" s="219">
        <f>SUM(F19,F25,F27,F23,F30)</f>
        <v>26882722</v>
      </c>
      <c r="G18" s="221">
        <f t="shared" si="3"/>
        <v>98.32225741137785</v>
      </c>
      <c r="H18" s="219">
        <f>SUM(H19,H25,H27,H23,H30)</f>
        <v>694738</v>
      </c>
      <c r="I18" s="222">
        <f t="shared" si="0"/>
        <v>2.5843290720337024</v>
      </c>
    </row>
    <row r="19" spans="1:9" s="218" customFormat="1" ht="15.75" customHeight="1">
      <c r="A19" s="219">
        <f>SUM(A20:A22)</f>
        <v>23059190</v>
      </c>
      <c r="B19" s="220">
        <f t="shared" si="2"/>
        <v>86.79587385173043</v>
      </c>
      <c r="C19" s="214" t="s">
        <v>252</v>
      </c>
      <c r="D19" s="219">
        <f>SUM(D20:D22)</f>
        <v>24260243</v>
      </c>
      <c r="E19" s="220">
        <f t="shared" si="1"/>
        <v>86.17418341810063</v>
      </c>
      <c r="F19" s="219">
        <f>SUM(F20:F22)</f>
        <v>23558326</v>
      </c>
      <c r="G19" s="221">
        <f t="shared" si="3"/>
        <v>86.16343959339963</v>
      </c>
      <c r="H19" s="235">
        <f>SUM(H20:H22)</f>
        <v>701917</v>
      </c>
      <c r="I19" s="222">
        <f t="shared" si="0"/>
        <v>2.9794858938618987</v>
      </c>
    </row>
    <row r="20" spans="1:9" ht="15.75" customHeight="1">
      <c r="A20" s="223">
        <v>11038994</v>
      </c>
      <c r="B20" s="224">
        <f t="shared" si="2"/>
        <v>41.551291726813</v>
      </c>
      <c r="C20" s="225" t="s">
        <v>253</v>
      </c>
      <c r="D20" s="223">
        <v>11671386</v>
      </c>
      <c r="E20" s="236">
        <f t="shared" si="1"/>
        <v>41.45762917162255</v>
      </c>
      <c r="F20" s="223">
        <v>11233976</v>
      </c>
      <c r="G20" s="237">
        <f t="shared" si="3"/>
        <v>41.08772467405796</v>
      </c>
      <c r="H20" s="230">
        <f>D20-F20</f>
        <v>437410</v>
      </c>
      <c r="I20" s="228">
        <f t="shared" si="0"/>
        <v>3.8936348092607638</v>
      </c>
    </row>
    <row r="21" spans="1:9" ht="15.75" customHeight="1">
      <c r="A21" s="223">
        <v>9996943</v>
      </c>
      <c r="B21" s="224">
        <f t="shared" si="2"/>
        <v>37.62896283568241</v>
      </c>
      <c r="C21" s="225" t="s">
        <v>254</v>
      </c>
      <c r="D21" s="223">
        <v>10539724</v>
      </c>
      <c r="E21" s="236">
        <f t="shared" si="1"/>
        <v>37.43788177027564</v>
      </c>
      <c r="F21" s="223">
        <v>10189326</v>
      </c>
      <c r="G21" s="237">
        <f t="shared" si="3"/>
        <v>37.26696775052932</v>
      </c>
      <c r="H21" s="230">
        <f>D21-F21</f>
        <v>350398</v>
      </c>
      <c r="I21" s="228">
        <f t="shared" si="0"/>
        <v>3.4388731894533557</v>
      </c>
    </row>
    <row r="22" spans="1:9" ht="15.75" customHeight="1">
      <c r="A22" s="223">
        <v>2023253</v>
      </c>
      <c r="B22" s="224">
        <f t="shared" si="2"/>
        <v>7.615619289235013</v>
      </c>
      <c r="C22" s="225" t="s">
        <v>255</v>
      </c>
      <c r="D22" s="223">
        <v>2049133</v>
      </c>
      <c r="E22" s="236">
        <f t="shared" si="1"/>
        <v>7.278672476202434</v>
      </c>
      <c r="F22" s="223">
        <v>2135024</v>
      </c>
      <c r="G22" s="237">
        <f t="shared" si="3"/>
        <v>7.808747168812354</v>
      </c>
      <c r="H22" s="230">
        <f>D22-F22</f>
        <v>-85891</v>
      </c>
      <c r="I22" s="228">
        <f t="shared" si="0"/>
        <v>-4.0229524351951085</v>
      </c>
    </row>
    <row r="23" spans="1:9" s="218" customFormat="1" ht="15.75" customHeight="1">
      <c r="A23" s="219">
        <f>A24</f>
        <v>24608</v>
      </c>
      <c r="B23" s="224">
        <f t="shared" si="2"/>
        <v>0.0926256674125753</v>
      </c>
      <c r="C23" s="214" t="s">
        <v>256</v>
      </c>
      <c r="D23" s="219">
        <f>D24</f>
        <v>28222</v>
      </c>
      <c r="E23" s="220">
        <f t="shared" si="1"/>
        <v>0.10024663827256947</v>
      </c>
      <c r="F23" s="219">
        <f>F24</f>
        <v>29314</v>
      </c>
      <c r="G23" s="237">
        <f t="shared" si="3"/>
        <v>0.10721453927757502</v>
      </c>
      <c r="H23" s="235">
        <f>H24</f>
        <v>-1092</v>
      </c>
      <c r="I23" s="228">
        <f t="shared" si="0"/>
        <v>-3.7251825066521116</v>
      </c>
    </row>
    <row r="24" spans="1:9" ht="15.75" customHeight="1">
      <c r="A24" s="223">
        <v>24608</v>
      </c>
      <c r="B24" s="224">
        <f t="shared" si="2"/>
        <v>0.0926256674125753</v>
      </c>
      <c r="C24" s="225" t="s">
        <v>257</v>
      </c>
      <c r="D24" s="223">
        <v>28222</v>
      </c>
      <c r="E24" s="236">
        <f t="shared" si="1"/>
        <v>0.10024663827256947</v>
      </c>
      <c r="F24" s="223">
        <v>29314</v>
      </c>
      <c r="G24" s="237">
        <f t="shared" si="3"/>
        <v>0.10721453927757502</v>
      </c>
      <c r="H24" s="230">
        <f>D24-F24</f>
        <v>-1092</v>
      </c>
      <c r="I24" s="228">
        <f t="shared" si="0"/>
        <v>-3.7251825066521116</v>
      </c>
    </row>
    <row r="25" spans="1:9" s="218" customFormat="1" ht="15.75" customHeight="1">
      <c r="A25" s="219">
        <f>A26</f>
        <v>2082326</v>
      </c>
      <c r="B25" s="220">
        <f t="shared" si="2"/>
        <v>7.837972834873143</v>
      </c>
      <c r="C25" s="214" t="s">
        <v>258</v>
      </c>
      <c r="D25" s="219">
        <f>D26</f>
        <v>2191097</v>
      </c>
      <c r="E25" s="220">
        <f t="shared" si="1"/>
        <v>7.78293913893814</v>
      </c>
      <c r="F25" s="219">
        <f>F26</f>
        <v>2237059</v>
      </c>
      <c r="G25" s="221">
        <f t="shared" si="3"/>
        <v>8.181935253522301</v>
      </c>
      <c r="H25" s="219">
        <f>H26</f>
        <v>-45962</v>
      </c>
      <c r="I25" s="222">
        <f t="shared" si="0"/>
        <v>-2.05457254368347</v>
      </c>
    </row>
    <row r="26" spans="1:9" ht="15.75" customHeight="1">
      <c r="A26" s="223">
        <v>2082326</v>
      </c>
      <c r="B26" s="224">
        <f t="shared" si="2"/>
        <v>7.837972834873143</v>
      </c>
      <c r="C26" s="225" t="s">
        <v>259</v>
      </c>
      <c r="D26" s="223">
        <v>2191097</v>
      </c>
      <c r="E26" s="236">
        <f t="shared" si="1"/>
        <v>7.78293913893814</v>
      </c>
      <c r="F26" s="223">
        <v>2237059</v>
      </c>
      <c r="G26" s="237">
        <f t="shared" si="3"/>
        <v>8.181935253522301</v>
      </c>
      <c r="H26" s="223">
        <f>D26-F26</f>
        <v>-45962</v>
      </c>
      <c r="I26" s="228">
        <f t="shared" si="0"/>
        <v>-2.05457254368347</v>
      </c>
    </row>
    <row r="27" spans="1:9" s="218" customFormat="1" ht="15.75" customHeight="1">
      <c r="A27" s="219">
        <f>SUM(A28:A29)</f>
        <v>566811</v>
      </c>
      <c r="B27" s="220">
        <f t="shared" si="2"/>
        <v>2.133503217319133</v>
      </c>
      <c r="C27" s="214" t="s">
        <v>260</v>
      </c>
      <c r="D27" s="219">
        <f>SUM(D28:D29)</f>
        <v>677475</v>
      </c>
      <c r="E27" s="220">
        <f t="shared" si="1"/>
        <v>2.4064414734501103</v>
      </c>
      <c r="F27" s="219">
        <f>SUM(F28:F29)</f>
        <v>633908</v>
      </c>
      <c r="G27" s="221">
        <f t="shared" si="3"/>
        <v>2.3184878953526993</v>
      </c>
      <c r="H27" s="219">
        <f>SUM(H28:H29)</f>
        <v>43567</v>
      </c>
      <c r="I27" s="222">
        <f t="shared" si="0"/>
        <v>6.872763871098014</v>
      </c>
    </row>
    <row r="28" spans="1:9" ht="15.75" customHeight="1">
      <c r="A28" s="223">
        <v>273931</v>
      </c>
      <c r="B28" s="224">
        <f t="shared" si="2"/>
        <v>1.0310891458060047</v>
      </c>
      <c r="C28" s="225" t="s">
        <v>261</v>
      </c>
      <c r="D28" s="238">
        <v>322415</v>
      </c>
      <c r="E28" s="239">
        <f t="shared" si="1"/>
        <v>1.1452420054797847</v>
      </c>
      <c r="F28" s="238">
        <v>306204</v>
      </c>
      <c r="G28" s="237">
        <f t="shared" si="3"/>
        <v>1.1199263418486247</v>
      </c>
      <c r="H28" s="223">
        <f>D28-F28</f>
        <v>16211</v>
      </c>
      <c r="I28" s="228">
        <f t="shared" si="0"/>
        <v>5.294182962991992</v>
      </c>
    </row>
    <row r="29" spans="1:9" ht="15.75" customHeight="1">
      <c r="A29" s="223">
        <v>292880</v>
      </c>
      <c r="B29" s="224">
        <f>A29/$A$8*100+0.01</f>
        <v>1.112414071513128</v>
      </c>
      <c r="C29" s="225" t="s">
        <v>262</v>
      </c>
      <c r="D29" s="238">
        <v>355060</v>
      </c>
      <c r="E29" s="239">
        <f t="shared" si="1"/>
        <v>1.2611994679703253</v>
      </c>
      <c r="F29" s="238">
        <v>327704</v>
      </c>
      <c r="G29" s="237">
        <f t="shared" si="3"/>
        <v>1.1985615535040746</v>
      </c>
      <c r="H29" s="223">
        <f>D29-F29</f>
        <v>27356</v>
      </c>
      <c r="I29" s="228">
        <f t="shared" si="0"/>
        <v>8.347777262407538</v>
      </c>
    </row>
    <row r="30" spans="1:9" s="218" customFormat="1" ht="15.75" customHeight="1">
      <c r="A30" s="219">
        <f>A31</f>
        <v>396967</v>
      </c>
      <c r="B30" s="220">
        <f aca="true" t="shared" si="4" ref="B30:B51">A30/$A$8*100</f>
        <v>1.4942024266810703</v>
      </c>
      <c r="C30" s="214" t="s">
        <v>263</v>
      </c>
      <c r="D30" s="219">
        <f>D31</f>
        <v>420423</v>
      </c>
      <c r="E30" s="220">
        <f t="shared" si="1"/>
        <v>1.4933736943685236</v>
      </c>
      <c r="F30" s="219">
        <f>F31</f>
        <v>424115</v>
      </c>
      <c r="G30" s="221">
        <f t="shared" si="3"/>
        <v>1.5511801298256371</v>
      </c>
      <c r="H30" s="235">
        <f>H31</f>
        <v>-3692</v>
      </c>
      <c r="I30" s="222">
        <f t="shared" si="0"/>
        <v>-0.870518609339448</v>
      </c>
    </row>
    <row r="31" spans="1:9" ht="15.75" customHeight="1">
      <c r="A31" s="223">
        <v>396967</v>
      </c>
      <c r="B31" s="224">
        <f t="shared" si="4"/>
        <v>1.4942024266810703</v>
      </c>
      <c r="C31" s="225" t="s">
        <v>264</v>
      </c>
      <c r="D31" s="223">
        <v>420423</v>
      </c>
      <c r="E31" s="236">
        <f t="shared" si="1"/>
        <v>1.4933736943685236</v>
      </c>
      <c r="F31" s="223">
        <v>424115</v>
      </c>
      <c r="G31" s="237">
        <f t="shared" si="3"/>
        <v>1.5511801298256371</v>
      </c>
      <c r="H31" s="230">
        <f>D31-F31</f>
        <v>-3692</v>
      </c>
      <c r="I31" s="228">
        <f t="shared" si="0"/>
        <v>-0.870518609339448</v>
      </c>
    </row>
    <row r="32" spans="1:9" s="218" customFormat="1" ht="15.75" customHeight="1">
      <c r="A32" s="219">
        <f>A8-A18</f>
        <v>437248</v>
      </c>
      <c r="B32" s="220">
        <f t="shared" si="4"/>
        <v>1.6458220019836527</v>
      </c>
      <c r="C32" s="214" t="s">
        <v>265</v>
      </c>
      <c r="D32" s="219">
        <f>D8-D18</f>
        <v>575105</v>
      </c>
      <c r="E32" s="220">
        <f t="shared" si="1"/>
        <v>2.042815636870033</v>
      </c>
      <c r="F32" s="219">
        <f>F8-F18</f>
        <v>458719</v>
      </c>
      <c r="G32" s="221">
        <f t="shared" si="3"/>
        <v>1.6777425886221577</v>
      </c>
      <c r="H32" s="235">
        <f>H8-H18</f>
        <v>116386</v>
      </c>
      <c r="I32" s="222">
        <f t="shared" si="0"/>
        <v>25.37195974005873</v>
      </c>
    </row>
    <row r="33" spans="1:9" s="218" customFormat="1" ht="15.75" customHeight="1">
      <c r="A33" s="219">
        <f>SUM(A34,A37)</f>
        <v>1380437</v>
      </c>
      <c r="B33" s="220">
        <f t="shared" si="4"/>
        <v>5.196029683274269</v>
      </c>
      <c r="C33" s="214" t="s">
        <v>266</v>
      </c>
      <c r="D33" s="219">
        <f>SUM(D34,D37)</f>
        <v>1003257</v>
      </c>
      <c r="E33" s="220">
        <f t="shared" si="1"/>
        <v>3.563643312785176</v>
      </c>
      <c r="F33" s="219">
        <f>SUM(F34,F37)</f>
        <v>1079207</v>
      </c>
      <c r="G33" s="221">
        <f t="shared" si="3"/>
        <v>3.947147482095036</v>
      </c>
      <c r="H33" s="235">
        <f>SUM(H34,H37)</f>
        <v>-75950</v>
      </c>
      <c r="I33" s="222">
        <f t="shared" si="0"/>
        <v>-7.037574811875757</v>
      </c>
    </row>
    <row r="34" spans="1:9" s="218" customFormat="1" ht="15.75" customHeight="1">
      <c r="A34" s="219">
        <f>SUM(A35:A36)</f>
        <v>128436</v>
      </c>
      <c r="B34" s="220">
        <f t="shared" si="4"/>
        <v>0.4834391344197627</v>
      </c>
      <c r="C34" s="214" t="s">
        <v>267</v>
      </c>
      <c r="D34" s="219">
        <f>SUM(D35:D36)</f>
        <v>131010</v>
      </c>
      <c r="E34" s="220">
        <f t="shared" si="1"/>
        <v>0.46535724187121136</v>
      </c>
      <c r="F34" s="219">
        <f>SUM(F35:F36)</f>
        <v>124413</v>
      </c>
      <c r="G34" s="221">
        <f t="shared" si="3"/>
        <v>0.45503453896230267</v>
      </c>
      <c r="H34" s="235">
        <f>SUM(H35:H36)</f>
        <v>6597</v>
      </c>
      <c r="I34" s="222">
        <f t="shared" si="0"/>
        <v>5.302500542547804</v>
      </c>
    </row>
    <row r="35" spans="1:9" ht="15.75" customHeight="1">
      <c r="A35" s="223">
        <v>107828</v>
      </c>
      <c r="B35" s="224">
        <f t="shared" si="4"/>
        <v>0.4058696548180742</v>
      </c>
      <c r="C35" s="225" t="s">
        <v>268</v>
      </c>
      <c r="D35" s="223">
        <v>109032</v>
      </c>
      <c r="E35" s="236">
        <f>D35/$D$8*100</f>
        <v>0.38728975494772855</v>
      </c>
      <c r="F35" s="223">
        <v>104812</v>
      </c>
      <c r="G35" s="237">
        <f t="shared" si="3"/>
        <v>0.38334482809446657</v>
      </c>
      <c r="H35" s="230">
        <f>D35-F35</f>
        <v>4220</v>
      </c>
      <c r="I35" s="228">
        <f t="shared" si="0"/>
        <v>4.026256535511201</v>
      </c>
    </row>
    <row r="36" spans="1:9" ht="15.75" customHeight="1">
      <c r="A36" s="223">
        <v>20608</v>
      </c>
      <c r="B36" s="224">
        <f t="shared" si="4"/>
        <v>0.07756947960168854</v>
      </c>
      <c r="C36" s="225" t="s">
        <v>269</v>
      </c>
      <c r="D36" s="223">
        <v>21978</v>
      </c>
      <c r="E36" s="236">
        <f>D36/$D$8*100</f>
        <v>0.07806748692348282</v>
      </c>
      <c r="F36" s="223">
        <v>19601</v>
      </c>
      <c r="G36" s="237">
        <f t="shared" si="3"/>
        <v>0.07168971086783613</v>
      </c>
      <c r="H36" s="230">
        <f>D36-F36</f>
        <v>2377</v>
      </c>
      <c r="I36" s="228">
        <f t="shared" si="0"/>
        <v>12.12693229937248</v>
      </c>
    </row>
    <row r="37" spans="1:9" s="218" customFormat="1" ht="15.75" customHeight="1">
      <c r="A37" s="219">
        <f>SUM(A38:A44)</f>
        <v>1252001</v>
      </c>
      <c r="B37" s="220">
        <f t="shared" si="4"/>
        <v>4.712590548854506</v>
      </c>
      <c r="C37" s="214" t="s">
        <v>270</v>
      </c>
      <c r="D37" s="219">
        <f>SUM(D38:D44)</f>
        <v>872247</v>
      </c>
      <c r="E37" s="220">
        <f t="shared" si="1"/>
        <v>3.098286070913965</v>
      </c>
      <c r="F37" s="219">
        <f>SUM(F38:F44)</f>
        <v>954794</v>
      </c>
      <c r="G37" s="221">
        <f t="shared" si="3"/>
        <v>3.492112943132734</v>
      </c>
      <c r="H37" s="235">
        <f>SUM(H38:H44)</f>
        <v>-82547</v>
      </c>
      <c r="I37" s="222">
        <f t="shared" si="0"/>
        <v>-8.645529821092298</v>
      </c>
    </row>
    <row r="38" spans="1:9" ht="15" customHeight="1">
      <c r="A38" s="223">
        <v>3633</v>
      </c>
      <c r="B38" s="224">
        <f t="shared" si="4"/>
        <v>0.013674782579237895</v>
      </c>
      <c r="C38" s="225" t="s">
        <v>271</v>
      </c>
      <c r="D38" s="223"/>
      <c r="E38" s="226">
        <f>D38/$A$8*100</f>
        <v>0</v>
      </c>
      <c r="F38" s="223"/>
      <c r="G38" s="227">
        <f t="shared" si="3"/>
        <v>0</v>
      </c>
      <c r="H38" s="223">
        <f aca="true" t="shared" si="5" ref="H38:H44">D38-F38</f>
        <v>0</v>
      </c>
      <c r="I38" s="240" t="s">
        <v>272</v>
      </c>
    </row>
    <row r="39" spans="1:9" ht="15" customHeight="1">
      <c r="A39" s="223">
        <v>96821</v>
      </c>
      <c r="B39" s="224">
        <f t="shared" si="4"/>
        <v>0.36443879000946655</v>
      </c>
      <c r="C39" s="265" t="s">
        <v>312</v>
      </c>
      <c r="D39" s="223">
        <v>102102</v>
      </c>
      <c r="E39" s="236">
        <f aca="true" t="shared" si="6" ref="E39:E51">D39/$D$8*100</f>
        <v>0.36267388069257633</v>
      </c>
      <c r="F39" s="223">
        <v>103709</v>
      </c>
      <c r="G39" s="237">
        <f t="shared" si="3"/>
        <v>0.3793106588639567</v>
      </c>
      <c r="H39" s="230">
        <f t="shared" si="5"/>
        <v>-1607</v>
      </c>
      <c r="I39" s="228">
        <f>H39/F39*100</f>
        <v>-1.5495280062482524</v>
      </c>
    </row>
    <row r="40" spans="1:9" ht="15.75" customHeight="1">
      <c r="A40" s="223">
        <v>37167</v>
      </c>
      <c r="B40" s="224">
        <f t="shared" si="4"/>
        <v>0.13989833309180696</v>
      </c>
      <c r="C40" s="225" t="s">
        <v>273</v>
      </c>
      <c r="D40" s="223">
        <v>34715</v>
      </c>
      <c r="E40" s="236">
        <f t="shared" si="6"/>
        <v>0.1233102560992222</v>
      </c>
      <c r="F40" s="223">
        <v>31033</v>
      </c>
      <c r="G40" s="237">
        <f t="shared" si="3"/>
        <v>0.11350169875830611</v>
      </c>
      <c r="H40" s="230">
        <f t="shared" si="5"/>
        <v>3682</v>
      </c>
      <c r="I40" s="228">
        <f>H40/F40*100</f>
        <v>11.864789095479006</v>
      </c>
    </row>
    <row r="41" spans="1:9" ht="15.75" customHeight="1">
      <c r="A41" s="223">
        <v>11</v>
      </c>
      <c r="B41" s="224">
        <f t="shared" si="4"/>
        <v>4.140451647993857E-05</v>
      </c>
      <c r="C41" s="241" t="s">
        <v>274</v>
      </c>
      <c r="D41" s="223"/>
      <c r="E41" s="236">
        <f t="shared" si="6"/>
        <v>0</v>
      </c>
      <c r="F41" s="223"/>
      <c r="G41" s="237">
        <f t="shared" si="3"/>
        <v>0</v>
      </c>
      <c r="H41" s="230">
        <f t="shared" si="5"/>
        <v>0</v>
      </c>
      <c r="I41" s="240" t="s">
        <v>272</v>
      </c>
    </row>
    <row r="42" spans="1:9" ht="15.75" customHeight="1">
      <c r="A42" s="223">
        <v>14833</v>
      </c>
      <c r="B42" s="224">
        <f t="shared" si="4"/>
        <v>0.0558321084497208</v>
      </c>
      <c r="C42" s="225" t="s">
        <v>275</v>
      </c>
      <c r="D42" s="223">
        <v>7916</v>
      </c>
      <c r="E42" s="236">
        <f t="shared" si="6"/>
        <v>0.02811821942334562</v>
      </c>
      <c r="F42" s="223">
        <v>6290</v>
      </c>
      <c r="G42" s="237">
        <f t="shared" si="3"/>
        <v>0.023005371223850272</v>
      </c>
      <c r="H42" s="230">
        <f t="shared" si="5"/>
        <v>1626</v>
      </c>
      <c r="I42" s="242">
        <f>H42/F42*100</f>
        <v>25.850556438791735</v>
      </c>
    </row>
    <row r="43" spans="1:9" ht="15.75" customHeight="1">
      <c r="A43" s="223">
        <v>752</v>
      </c>
      <c r="B43" s="224">
        <f t="shared" si="4"/>
        <v>0.0028305633084467095</v>
      </c>
      <c r="C43" s="243" t="s">
        <v>276</v>
      </c>
      <c r="D43" s="223">
        <v>421</v>
      </c>
      <c r="E43" s="236">
        <f t="shared" si="6"/>
        <v>0.0014954232411860163</v>
      </c>
      <c r="F43" s="223">
        <v>355</v>
      </c>
      <c r="G43" s="237">
        <f t="shared" si="3"/>
        <v>0.0012983953552411522</v>
      </c>
      <c r="H43" s="230">
        <f t="shared" si="5"/>
        <v>66</v>
      </c>
      <c r="I43" s="240" t="s">
        <v>272</v>
      </c>
    </row>
    <row r="44" spans="1:9" ht="15.75" customHeight="1">
      <c r="A44" s="223">
        <v>1098784</v>
      </c>
      <c r="B44" s="224">
        <f t="shared" si="4"/>
        <v>4.135874566899347</v>
      </c>
      <c r="C44" s="225" t="s">
        <v>277</v>
      </c>
      <c r="D44" s="223">
        <v>727093</v>
      </c>
      <c r="E44" s="236">
        <f t="shared" si="6"/>
        <v>2.5826882914576346</v>
      </c>
      <c r="F44" s="223">
        <v>813407</v>
      </c>
      <c r="G44" s="237">
        <f t="shared" si="3"/>
        <v>2.9749968189313796</v>
      </c>
      <c r="H44" s="230">
        <f t="shared" si="5"/>
        <v>-86314</v>
      </c>
      <c r="I44" s="228">
        <f aca="true" t="shared" si="7" ref="I44:I51">H44/F44*100</f>
        <v>-10.611415933228999</v>
      </c>
    </row>
    <row r="45" spans="1:9" s="218" customFormat="1" ht="15.75" customHeight="1">
      <c r="A45" s="219">
        <f>A46</f>
        <v>1066962</v>
      </c>
      <c r="B45" s="220">
        <f t="shared" si="4"/>
        <v>4.016095064769838</v>
      </c>
      <c r="C45" s="214" t="s">
        <v>278</v>
      </c>
      <c r="D45" s="219">
        <f>D46</f>
        <v>750723</v>
      </c>
      <c r="E45" s="220">
        <f t="shared" si="6"/>
        <v>2.6666238049712345</v>
      </c>
      <c r="F45" s="219">
        <f>F46</f>
        <v>774799</v>
      </c>
      <c r="G45" s="221">
        <f t="shared" si="3"/>
        <v>2.8337899235084207</v>
      </c>
      <c r="H45" s="235">
        <f>H46</f>
        <v>-24076</v>
      </c>
      <c r="I45" s="222">
        <f t="shared" si="7"/>
        <v>-3.1073865609016016</v>
      </c>
    </row>
    <row r="46" spans="1:9" s="218" customFormat="1" ht="15.75" customHeight="1">
      <c r="A46" s="219">
        <f>SUM(A47:A49)</f>
        <v>1066962</v>
      </c>
      <c r="B46" s="220">
        <f t="shared" si="4"/>
        <v>4.016095064769838</v>
      </c>
      <c r="C46" s="214" t="s">
        <v>279</v>
      </c>
      <c r="D46" s="219">
        <f>SUM(D47:D49)</f>
        <v>750723</v>
      </c>
      <c r="E46" s="220">
        <f t="shared" si="6"/>
        <v>2.6666238049712345</v>
      </c>
      <c r="F46" s="219">
        <f>SUM(F47:F49)</f>
        <v>774799</v>
      </c>
      <c r="G46" s="221">
        <f t="shared" si="3"/>
        <v>2.8337899235084207</v>
      </c>
      <c r="H46" s="235">
        <f>SUM(H47:H49)</f>
        <v>-24076</v>
      </c>
      <c r="I46" s="222">
        <f t="shared" si="7"/>
        <v>-3.1073865609016016</v>
      </c>
    </row>
    <row r="47" spans="1:9" ht="15.75" customHeight="1" hidden="1">
      <c r="A47" s="223">
        <v>0</v>
      </c>
      <c r="B47" s="224">
        <f t="shared" si="4"/>
        <v>0</v>
      </c>
      <c r="C47" s="225" t="s">
        <v>280</v>
      </c>
      <c r="D47" s="219"/>
      <c r="E47" s="236">
        <f t="shared" si="6"/>
        <v>0</v>
      </c>
      <c r="F47" s="219"/>
      <c r="G47" s="237">
        <f t="shared" si="3"/>
        <v>0</v>
      </c>
      <c r="H47" s="230"/>
      <c r="I47" s="222" t="e">
        <f t="shared" si="7"/>
        <v>#DIV/0!</v>
      </c>
    </row>
    <row r="48" spans="1:9" ht="15.75" customHeight="1">
      <c r="A48" s="223">
        <v>106</v>
      </c>
      <c r="B48" s="224">
        <f t="shared" si="4"/>
        <v>0.00039898897698849897</v>
      </c>
      <c r="C48" s="225" t="s">
        <v>281</v>
      </c>
      <c r="D48" s="219"/>
      <c r="E48" s="236">
        <f t="shared" si="6"/>
        <v>0</v>
      </c>
      <c r="F48" s="219"/>
      <c r="G48" s="237">
        <f t="shared" si="3"/>
        <v>0</v>
      </c>
      <c r="H48" s="230"/>
      <c r="I48" s="240" t="s">
        <v>272</v>
      </c>
    </row>
    <row r="49" spans="1:9" ht="15.75" customHeight="1">
      <c r="A49" s="223">
        <v>1066856</v>
      </c>
      <c r="B49" s="224">
        <f t="shared" si="4"/>
        <v>4.0156960757928495</v>
      </c>
      <c r="C49" s="225" t="s">
        <v>282</v>
      </c>
      <c r="D49" s="223">
        <v>750723</v>
      </c>
      <c r="E49" s="236">
        <f t="shared" si="6"/>
        <v>2.6666238049712345</v>
      </c>
      <c r="F49" s="223">
        <v>774799</v>
      </c>
      <c r="G49" s="237">
        <f t="shared" si="3"/>
        <v>2.8337899235084207</v>
      </c>
      <c r="H49" s="230">
        <f>D49-F49</f>
        <v>-24076</v>
      </c>
      <c r="I49" s="228">
        <f t="shared" si="7"/>
        <v>-3.1073865609016016</v>
      </c>
    </row>
    <row r="50" spans="1:9" s="246" customFormat="1" ht="15.75" customHeight="1">
      <c r="A50" s="219">
        <f>A33-A45</f>
        <v>313475</v>
      </c>
      <c r="B50" s="222">
        <f t="shared" si="4"/>
        <v>1.1799346185044313</v>
      </c>
      <c r="C50" s="244" t="s">
        <v>283</v>
      </c>
      <c r="D50" s="219">
        <f>D33-D45</f>
        <v>252534</v>
      </c>
      <c r="E50" s="220">
        <f t="shared" si="6"/>
        <v>0.8970195078139417</v>
      </c>
      <c r="F50" s="219">
        <f>F33-F45</f>
        <v>304408</v>
      </c>
      <c r="G50" s="221">
        <f t="shared" si="3"/>
        <v>1.113357558586616</v>
      </c>
      <c r="H50" s="219">
        <f>H33-H45</f>
        <v>-51874</v>
      </c>
      <c r="I50" s="245">
        <f t="shared" si="7"/>
        <v>-17.040945047436335</v>
      </c>
    </row>
    <row r="51" spans="1:9" s="218" customFormat="1" ht="21" customHeight="1">
      <c r="A51" s="247">
        <f>SUM(A32,A50)</f>
        <v>750723</v>
      </c>
      <c r="B51" s="248">
        <f t="shared" si="4"/>
        <v>2.8257566204880837</v>
      </c>
      <c r="C51" s="249" t="s">
        <v>284</v>
      </c>
      <c r="D51" s="247">
        <f>SUM(D32,D50)</f>
        <v>827639</v>
      </c>
      <c r="E51" s="250">
        <f t="shared" si="6"/>
        <v>2.9398351446839746</v>
      </c>
      <c r="F51" s="247">
        <f>SUM(F32,F50)</f>
        <v>763127</v>
      </c>
      <c r="G51" s="251">
        <f t="shared" si="3"/>
        <v>2.7911001472087738</v>
      </c>
      <c r="H51" s="247">
        <f>SUM(H32,H50)</f>
        <v>64512</v>
      </c>
      <c r="I51" s="252">
        <f t="shared" si="7"/>
        <v>8.453638778342269</v>
      </c>
    </row>
    <row r="52" spans="1:10" s="254" customFormat="1" ht="37.5" customHeight="1" hidden="1">
      <c r="A52" s="280"/>
      <c r="B52" s="281"/>
      <c r="C52" s="281"/>
      <c r="D52" s="281"/>
      <c r="E52" s="281"/>
      <c r="F52" s="281"/>
      <c r="G52" s="281"/>
      <c r="H52" s="281"/>
      <c r="I52" s="281"/>
      <c r="J52" s="253"/>
    </row>
    <row r="53" spans="1:9" s="254" customFormat="1" ht="50.25" customHeight="1" hidden="1">
      <c r="A53" s="255"/>
      <c r="B53" s="255"/>
      <c r="C53" s="255"/>
      <c r="D53" s="255"/>
      <c r="E53" s="255"/>
      <c r="F53" s="255"/>
      <c r="G53" s="255"/>
      <c r="H53" s="255"/>
      <c r="I53" s="255"/>
    </row>
    <row r="54" spans="1:9" s="254" customFormat="1" ht="38.25" customHeight="1">
      <c r="A54" s="278" t="s">
        <v>309</v>
      </c>
      <c r="B54" s="278"/>
      <c r="C54" s="278"/>
      <c r="D54" s="278"/>
      <c r="E54" s="278"/>
      <c r="F54" s="278"/>
      <c r="G54" s="278"/>
      <c r="H54" s="278"/>
      <c r="I54" s="278"/>
    </row>
    <row r="55" ht="15.75" customHeight="1">
      <c r="B55" s="224"/>
    </row>
    <row r="56" ht="15.75" customHeight="1">
      <c r="B56" s="262"/>
    </row>
    <row r="57" ht="15.75" customHeight="1">
      <c r="B57" s="224"/>
    </row>
    <row r="58" ht="15.75" customHeight="1">
      <c r="B58" s="224"/>
    </row>
    <row r="59" ht="15.75" customHeight="1">
      <c r="B59" s="224"/>
    </row>
    <row r="60" ht="15.75" customHeight="1">
      <c r="B60" s="224"/>
    </row>
    <row r="61" ht="15.75" customHeight="1">
      <c r="B61" s="224"/>
    </row>
    <row r="62" ht="15.75" customHeight="1">
      <c r="B62" s="224"/>
    </row>
    <row r="63" ht="15.75" customHeight="1">
      <c r="B63" s="224"/>
    </row>
    <row r="64" ht="15.75" customHeight="1">
      <c r="B64" s="224"/>
    </row>
    <row r="65" ht="15.75" customHeight="1">
      <c r="B65" s="262"/>
    </row>
    <row r="66" ht="15.75" customHeight="1">
      <c r="B66" s="262"/>
    </row>
    <row r="67" ht="15.75" customHeight="1">
      <c r="B67" s="224"/>
    </row>
    <row r="68" ht="15.75" customHeight="1">
      <c r="B68" s="224"/>
    </row>
    <row r="69" ht="15.75" customHeight="1">
      <c r="B69" s="224"/>
    </row>
    <row r="70" ht="15.75" customHeight="1">
      <c r="B70" s="262"/>
    </row>
    <row r="71" ht="15.75" customHeight="1">
      <c r="B71" s="262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</sheetData>
  <sheetProtection selectLockedCells="1" selectUnlockedCells="1"/>
  <mergeCells count="11">
    <mergeCell ref="A54:I54"/>
    <mergeCell ref="H6:I6"/>
    <mergeCell ref="A52:I52"/>
    <mergeCell ref="C1:F1"/>
    <mergeCell ref="C2:F2"/>
    <mergeCell ref="C3:F3"/>
    <mergeCell ref="C4:F4"/>
    <mergeCell ref="A6:B6"/>
    <mergeCell ref="C6:C7"/>
    <mergeCell ref="D6:E6"/>
    <mergeCell ref="F6:G6"/>
  </mergeCells>
  <printOptions horizontalCentered="1" vertic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B1">
      <selection activeCell="B9" sqref="B9"/>
    </sheetView>
  </sheetViews>
  <sheetFormatPr defaultColWidth="9.00390625" defaultRowHeight="24.75" customHeight="1"/>
  <cols>
    <col min="1" max="1" width="11.75390625" style="4" hidden="1" customWidth="1"/>
    <col min="2" max="2" width="13.375" style="4" customWidth="1"/>
    <col min="3" max="3" width="7.875" style="4" customWidth="1"/>
    <col min="4" max="4" width="20.50390625" style="4" customWidth="1"/>
    <col min="5" max="5" width="12.375" style="29" customWidth="1"/>
    <col min="6" max="6" width="8.50390625" style="4" customWidth="1"/>
    <col min="7" max="7" width="13.50390625" style="4" customWidth="1"/>
    <col min="8" max="8" width="13.125" style="4" customWidth="1"/>
    <col min="9" max="9" width="12.25390625" style="4" customWidth="1"/>
    <col min="10" max="16384" width="9.00390625" style="4" customWidth="1"/>
  </cols>
  <sheetData>
    <row r="1" spans="2:7" ht="24.75" customHeight="1">
      <c r="B1" s="285" t="s">
        <v>232</v>
      </c>
      <c r="C1" s="285"/>
      <c r="D1" s="285"/>
      <c r="E1" s="285"/>
      <c r="F1" s="285"/>
      <c r="G1" s="285"/>
    </row>
    <row r="2" spans="2:7" ht="24.75" customHeight="1">
      <c r="B2" s="285" t="s">
        <v>108</v>
      </c>
      <c r="C2" s="285"/>
      <c r="D2" s="285"/>
      <c r="E2" s="285"/>
      <c r="F2" s="285"/>
      <c r="G2" s="285"/>
    </row>
    <row r="3" spans="2:7" ht="24.75" customHeight="1">
      <c r="B3" s="283" t="s">
        <v>121</v>
      </c>
      <c r="C3" s="284"/>
      <c r="D3" s="284"/>
      <c r="E3" s="284"/>
      <c r="F3" s="284"/>
      <c r="G3" s="284"/>
    </row>
    <row r="4" spans="2:7" ht="24.75" customHeight="1">
      <c r="B4" s="282" t="s">
        <v>285</v>
      </c>
      <c r="C4" s="282"/>
      <c r="D4" s="282"/>
      <c r="E4" s="282"/>
      <c r="F4" s="282"/>
      <c r="G4" s="282"/>
    </row>
    <row r="5" spans="2:7" ht="24.75" customHeight="1">
      <c r="B5" s="5"/>
      <c r="C5" s="5"/>
      <c r="E5" s="6"/>
      <c r="F5" s="5"/>
      <c r="G5" s="7" t="s">
        <v>6</v>
      </c>
    </row>
    <row r="6" spans="1:7" ht="34.5" customHeight="1">
      <c r="A6" s="46" t="s">
        <v>162</v>
      </c>
      <c r="B6" s="289" t="s">
        <v>109</v>
      </c>
      <c r="C6" s="290"/>
      <c r="D6" s="291" t="s">
        <v>197</v>
      </c>
      <c r="E6" s="289" t="s">
        <v>110</v>
      </c>
      <c r="F6" s="290"/>
      <c r="G6" s="291" t="s">
        <v>111</v>
      </c>
    </row>
    <row r="7" spans="1:7" ht="34.5" customHeight="1">
      <c r="A7" s="47" t="s">
        <v>7</v>
      </c>
      <c r="B7" s="8" t="s">
        <v>7</v>
      </c>
      <c r="C7" s="8" t="s">
        <v>3</v>
      </c>
      <c r="D7" s="292"/>
      <c r="E7" s="9" t="s">
        <v>112</v>
      </c>
      <c r="F7" s="8" t="s">
        <v>3</v>
      </c>
      <c r="G7" s="292"/>
    </row>
    <row r="8" spans="1:9" s="15" customFormat="1" ht="34.5" customHeight="1">
      <c r="A8" s="48">
        <f>SUM(A9:A10)</f>
        <v>7473795</v>
      </c>
      <c r="B8" s="10">
        <f>SUM(B9:B10)</f>
        <v>2797926</v>
      </c>
      <c r="C8" s="11">
        <v>100</v>
      </c>
      <c r="D8" s="1" t="s">
        <v>9</v>
      </c>
      <c r="E8" s="10">
        <f>SUM(E9:E10)</f>
        <v>2986774</v>
      </c>
      <c r="F8" s="12">
        <v>100</v>
      </c>
      <c r="G8" s="42" t="s">
        <v>119</v>
      </c>
      <c r="H8" s="13"/>
      <c r="I8" s="14"/>
    </row>
    <row r="9" spans="1:9" ht="34.5" customHeight="1">
      <c r="A9" s="49">
        <v>1079546</v>
      </c>
      <c r="B9" s="16">
        <v>771268</v>
      </c>
      <c r="C9" s="17">
        <f aca="true" t="shared" si="0" ref="C9:C15">B9/$B$8*100</f>
        <v>27.565704025052845</v>
      </c>
      <c r="D9" s="2" t="s">
        <v>10</v>
      </c>
      <c r="E9" s="16">
        <v>848289</v>
      </c>
      <c r="F9" s="18">
        <f aca="true" t="shared" si="1" ref="F9:F15">E9/$E$8*100</f>
        <v>28.40151280277651</v>
      </c>
      <c r="G9" s="43">
        <f>E13</f>
        <v>819994</v>
      </c>
      <c r="H9" s="19"/>
      <c r="I9" s="14"/>
    </row>
    <row r="10" spans="1:9" ht="34.5" customHeight="1">
      <c r="A10" s="49">
        <v>6394249</v>
      </c>
      <c r="B10" s="16">
        <v>2026658</v>
      </c>
      <c r="C10" s="17">
        <f t="shared" si="0"/>
        <v>72.43429597494716</v>
      </c>
      <c r="D10" s="2" t="s">
        <v>11</v>
      </c>
      <c r="E10" s="16">
        <v>2138485</v>
      </c>
      <c r="F10" s="18">
        <f t="shared" si="1"/>
        <v>71.59848719722349</v>
      </c>
      <c r="G10" s="288" t="s">
        <v>195</v>
      </c>
      <c r="H10" s="19"/>
      <c r="I10" s="14"/>
    </row>
    <row r="11" spans="1:9" s="15" customFormat="1" ht="34.5" customHeight="1">
      <c r="A11" s="51">
        <f>SUM(A12:A14)</f>
        <v>1344417</v>
      </c>
      <c r="B11" s="10">
        <f>SUM(B12:B14)</f>
        <v>745963</v>
      </c>
      <c r="C11" s="20">
        <f t="shared" si="0"/>
        <v>26.661284108300222</v>
      </c>
      <c r="D11" s="1" t="s">
        <v>12</v>
      </c>
      <c r="E11" s="10">
        <f>SUM(E12:E14)</f>
        <v>1325727</v>
      </c>
      <c r="F11" s="21">
        <f t="shared" si="1"/>
        <v>44.386585660649246</v>
      </c>
      <c r="G11" s="288"/>
      <c r="H11" s="13"/>
      <c r="I11" s="14"/>
    </row>
    <row r="12" spans="1:9" ht="34.5" customHeight="1">
      <c r="A12" s="50">
        <v>3126</v>
      </c>
      <c r="B12" s="16">
        <v>5866</v>
      </c>
      <c r="C12" s="17">
        <f t="shared" si="0"/>
        <v>0.20965529467183905</v>
      </c>
      <c r="D12" s="2" t="s">
        <v>13</v>
      </c>
      <c r="E12" s="16">
        <v>5733</v>
      </c>
      <c r="F12" s="18">
        <f t="shared" si="1"/>
        <v>0.1919462269324696</v>
      </c>
      <c r="G12" s="83"/>
      <c r="H12" s="19"/>
      <c r="I12" s="14"/>
    </row>
    <row r="13" spans="1:9" ht="34.5" customHeight="1">
      <c r="A13" s="49">
        <v>854141</v>
      </c>
      <c r="B13" s="74">
        <v>740097</v>
      </c>
      <c r="C13" s="17">
        <f t="shared" si="0"/>
        <v>26.451628813628382</v>
      </c>
      <c r="D13" s="2" t="s">
        <v>14</v>
      </c>
      <c r="E13" s="74">
        <v>819994</v>
      </c>
      <c r="F13" s="18">
        <f t="shared" si="1"/>
        <v>27.454169615779435</v>
      </c>
      <c r="G13" s="43"/>
      <c r="H13" s="19"/>
      <c r="I13" s="14"/>
    </row>
    <row r="14" spans="1:9" ht="34.5" customHeight="1">
      <c r="A14" s="49">
        <v>487150</v>
      </c>
      <c r="B14" s="16"/>
      <c r="C14" s="17">
        <f t="shared" si="0"/>
        <v>0</v>
      </c>
      <c r="D14" s="2" t="s">
        <v>113</v>
      </c>
      <c r="E14" s="16">
        <v>500000</v>
      </c>
      <c r="F14" s="18">
        <f t="shared" si="1"/>
        <v>16.740469817937345</v>
      </c>
      <c r="G14" s="41"/>
      <c r="H14" s="19"/>
      <c r="I14" s="14"/>
    </row>
    <row r="15" spans="1:9" s="15" customFormat="1" ht="34.5" customHeight="1">
      <c r="A15" s="51">
        <f>A8-A11</f>
        <v>6129378</v>
      </c>
      <c r="B15" s="10">
        <f>B8-B11</f>
        <v>2051963</v>
      </c>
      <c r="C15" s="20">
        <f t="shared" si="0"/>
        <v>73.33871589169978</v>
      </c>
      <c r="D15" s="22" t="s">
        <v>8</v>
      </c>
      <c r="E15" s="10">
        <f>E8-E11</f>
        <v>1661047</v>
      </c>
      <c r="F15" s="21">
        <f t="shared" si="1"/>
        <v>55.613414339350754</v>
      </c>
      <c r="G15" s="41"/>
      <c r="H15" s="13"/>
      <c r="I15" s="14"/>
    </row>
    <row r="16" spans="1:7" s="15" customFormat="1" ht="34.5" customHeight="1">
      <c r="A16" s="23">
        <f>SUM(A17:A18)</f>
        <v>9149</v>
      </c>
      <c r="B16" s="23">
        <f>SUM(B17:B18)</f>
        <v>9703</v>
      </c>
      <c r="C16" s="20">
        <f aca="true" t="shared" si="2" ref="C16:C21">B16/$B$16*100</f>
        <v>100</v>
      </c>
      <c r="D16" s="52" t="s">
        <v>15</v>
      </c>
      <c r="E16" s="23">
        <f>SUM(E17:E18)</f>
        <v>61349</v>
      </c>
      <c r="F16" s="12">
        <v>100</v>
      </c>
      <c r="G16" s="24"/>
    </row>
    <row r="17" spans="1:7" ht="34.5" customHeight="1">
      <c r="A17" s="50">
        <v>583</v>
      </c>
      <c r="B17" s="16">
        <v>8141</v>
      </c>
      <c r="C17" s="17">
        <f t="shared" si="2"/>
        <v>83.90188601463466</v>
      </c>
      <c r="D17" s="53" t="s">
        <v>172</v>
      </c>
      <c r="E17" s="16">
        <v>20650</v>
      </c>
      <c r="F17" s="18">
        <f>E17/$E$16*100</f>
        <v>33.65988035664803</v>
      </c>
      <c r="G17" s="3"/>
    </row>
    <row r="18" spans="1:7" ht="34.5" customHeight="1">
      <c r="A18" s="50">
        <v>8566</v>
      </c>
      <c r="B18" s="16">
        <v>1562</v>
      </c>
      <c r="C18" s="17">
        <f t="shared" si="2"/>
        <v>16.09811398536535</v>
      </c>
      <c r="D18" s="53" t="s">
        <v>173</v>
      </c>
      <c r="E18" s="16">
        <v>40699</v>
      </c>
      <c r="F18" s="18">
        <f>E18/$E$16*100</f>
        <v>66.34011964335197</v>
      </c>
      <c r="G18" s="3"/>
    </row>
    <row r="19" spans="1:7" s="15" customFormat="1" ht="34.5" customHeight="1">
      <c r="A19" s="10">
        <f>SUM(A20:A23)</f>
        <v>3126</v>
      </c>
      <c r="B19" s="23">
        <f>SUM(B20:B23)</f>
        <v>7934</v>
      </c>
      <c r="C19" s="20">
        <f t="shared" si="2"/>
        <v>81.76852519839225</v>
      </c>
      <c r="D19" s="52" t="s">
        <v>16</v>
      </c>
      <c r="E19" s="23">
        <f>SUM(E20:E23)</f>
        <v>61349</v>
      </c>
      <c r="F19" s="21">
        <f>E19/$E$16*100</f>
        <v>100</v>
      </c>
      <c r="G19" s="24"/>
    </row>
    <row r="20" spans="1:7" ht="34.5" customHeight="1">
      <c r="A20" s="50">
        <v>3126</v>
      </c>
      <c r="B20" s="16">
        <v>5866</v>
      </c>
      <c r="C20" s="17">
        <f t="shared" si="2"/>
        <v>60.4555292177677</v>
      </c>
      <c r="D20" s="53" t="s">
        <v>174</v>
      </c>
      <c r="E20" s="16">
        <v>5733</v>
      </c>
      <c r="F20" s="18">
        <f>E20/$E$16*100</f>
        <v>9.34489559732025</v>
      </c>
      <c r="G20" s="3"/>
    </row>
    <row r="21" spans="1:7" ht="34.5" customHeight="1">
      <c r="A21" s="50"/>
      <c r="B21" s="25">
        <v>2068</v>
      </c>
      <c r="C21" s="17">
        <f t="shared" si="2"/>
        <v>21.31299598062455</v>
      </c>
      <c r="D21" s="53" t="s">
        <v>175</v>
      </c>
      <c r="E21" s="25">
        <v>55616</v>
      </c>
      <c r="F21" s="18">
        <f>E21/$E$16*100</f>
        <v>90.65510440267975</v>
      </c>
      <c r="G21" s="3"/>
    </row>
    <row r="22" spans="1:7" ht="34.5" customHeight="1" hidden="1">
      <c r="A22" s="50"/>
      <c r="B22" s="25"/>
      <c r="C22" s="17"/>
      <c r="D22" s="53" t="s">
        <v>176</v>
      </c>
      <c r="E22" s="25"/>
      <c r="F22" s="18"/>
      <c r="G22" s="3"/>
    </row>
    <row r="23" spans="1:7" ht="34.5" customHeight="1" hidden="1">
      <c r="A23" s="50"/>
      <c r="B23" s="25"/>
      <c r="C23" s="17"/>
      <c r="D23" s="54" t="s">
        <v>177</v>
      </c>
      <c r="E23" s="25"/>
      <c r="F23" s="18"/>
      <c r="G23" s="3"/>
    </row>
    <row r="24" spans="1:7" s="15" customFormat="1" ht="34.5" customHeight="1">
      <c r="A24" s="26">
        <f>A16-A19</f>
        <v>6023</v>
      </c>
      <c r="B24" s="26">
        <f>B16-B19</f>
        <v>1769</v>
      </c>
      <c r="C24" s="27">
        <f>B24/$B$16*100</f>
        <v>18.23147480160775</v>
      </c>
      <c r="D24" s="55" t="s">
        <v>17</v>
      </c>
      <c r="E24" s="26">
        <f>E16-E19</f>
        <v>0</v>
      </c>
      <c r="F24" s="27">
        <f>E24/$E$16*100</f>
        <v>0</v>
      </c>
      <c r="G24" s="28"/>
    </row>
    <row r="25" spans="2:10" ht="76.5" customHeight="1">
      <c r="B25" s="286"/>
      <c r="C25" s="287"/>
      <c r="D25" s="287"/>
      <c r="E25" s="287"/>
      <c r="F25" s="287"/>
      <c r="G25" s="287"/>
      <c r="H25" s="183"/>
      <c r="I25" s="183"/>
      <c r="J25" s="183"/>
    </row>
  </sheetData>
  <sheetProtection/>
  <mergeCells count="10">
    <mergeCell ref="B4:G4"/>
    <mergeCell ref="B3:G3"/>
    <mergeCell ref="B2:G2"/>
    <mergeCell ref="B1:G1"/>
    <mergeCell ref="B25:G25"/>
    <mergeCell ref="G10:G11"/>
    <mergeCell ref="B6:C6"/>
    <mergeCell ref="D6:D7"/>
    <mergeCell ref="E6:F6"/>
    <mergeCell ref="G6:G7"/>
  </mergeCells>
  <printOptions horizontalCentered="1"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46">
      <selection activeCell="E59" sqref="E59"/>
    </sheetView>
  </sheetViews>
  <sheetFormatPr defaultColWidth="8.75390625" defaultRowHeight="16.5"/>
  <cols>
    <col min="1" max="1" width="38.875" style="30" customWidth="1"/>
    <col min="2" max="2" width="13.75390625" style="61" customWidth="1"/>
    <col min="3" max="3" width="31.25390625" style="30" customWidth="1"/>
    <col min="4" max="4" width="17.375" style="30" customWidth="1"/>
    <col min="5" max="5" width="14.375" style="30" customWidth="1"/>
    <col min="6" max="16384" width="8.75390625" style="30" customWidth="1"/>
  </cols>
  <sheetData>
    <row r="1" spans="1:3" ht="18.75" customHeight="1">
      <c r="A1" s="294" t="s">
        <v>233</v>
      </c>
      <c r="B1" s="294"/>
      <c r="C1" s="294"/>
    </row>
    <row r="2" spans="1:3" ht="18.75" customHeight="1">
      <c r="A2" s="294" t="s">
        <v>18</v>
      </c>
      <c r="B2" s="294"/>
      <c r="C2" s="294"/>
    </row>
    <row r="3" spans="1:3" ht="18.75" customHeight="1">
      <c r="A3" s="295" t="s">
        <v>230</v>
      </c>
      <c r="B3" s="296"/>
      <c r="C3" s="296"/>
    </row>
    <row r="4" spans="1:3" ht="18.75" customHeight="1">
      <c r="A4" s="297" t="s">
        <v>286</v>
      </c>
      <c r="B4" s="298"/>
      <c r="C4" s="298"/>
    </row>
    <row r="5" ht="15.75">
      <c r="C5" s="31" t="s">
        <v>19</v>
      </c>
    </row>
    <row r="6" spans="1:3" ht="34.5" customHeight="1">
      <c r="A6" s="71" t="s">
        <v>200</v>
      </c>
      <c r="B6" s="72" t="s">
        <v>20</v>
      </c>
      <c r="C6" s="73" t="s">
        <v>21</v>
      </c>
    </row>
    <row r="7" spans="1:3" s="39" customFormat="1" ht="28.5" customHeight="1">
      <c r="A7" s="44" t="s">
        <v>22</v>
      </c>
      <c r="B7" s="62"/>
      <c r="C7" s="44"/>
    </row>
    <row r="8" spans="1:3" s="34" customFormat="1" ht="25.5" customHeight="1">
      <c r="A8" s="33" t="s">
        <v>23</v>
      </c>
      <c r="B8" s="63">
        <v>827639</v>
      </c>
      <c r="C8" s="33"/>
    </row>
    <row r="9" spans="1:4" ht="374.25" customHeight="1">
      <c r="A9" s="35" t="s">
        <v>201</v>
      </c>
      <c r="B9" s="185">
        <v>1500257</v>
      </c>
      <c r="C9" s="56" t="s">
        <v>293</v>
      </c>
      <c r="D9" s="30" t="s">
        <v>222</v>
      </c>
    </row>
    <row r="10" spans="1:3" ht="21" customHeight="1" hidden="1">
      <c r="A10" s="36" t="s">
        <v>45</v>
      </c>
      <c r="B10" s="65">
        <v>3529091</v>
      </c>
      <c r="C10" s="36"/>
    </row>
    <row r="11" spans="1:3" ht="15.75" hidden="1">
      <c r="A11" s="36" t="s">
        <v>46</v>
      </c>
      <c r="B11" s="65">
        <v>1382065</v>
      </c>
      <c r="C11" s="36"/>
    </row>
    <row r="12" spans="1:3" ht="15.75" hidden="1">
      <c r="A12" s="36" t="s">
        <v>24</v>
      </c>
      <c r="B12" s="65">
        <v>262789</v>
      </c>
      <c r="C12" s="36"/>
    </row>
    <row r="13" spans="1:3" ht="15.75" hidden="1">
      <c r="A13" s="36" t="s">
        <v>25</v>
      </c>
      <c r="B13" s="65"/>
      <c r="C13" s="36"/>
    </row>
    <row r="14" spans="1:3" ht="15.75" hidden="1">
      <c r="A14" s="36" t="s">
        <v>26</v>
      </c>
      <c r="B14" s="65"/>
      <c r="C14" s="36"/>
    </row>
    <row r="15" spans="1:3" ht="15.75" hidden="1">
      <c r="A15" s="36" t="s">
        <v>27</v>
      </c>
      <c r="B15" s="65">
        <v>-3587050</v>
      </c>
      <c r="C15" s="36"/>
    </row>
    <row r="16" spans="1:3" ht="15.75" hidden="1">
      <c r="A16" s="36" t="s">
        <v>28</v>
      </c>
      <c r="B16" s="65">
        <v>-86638</v>
      </c>
      <c r="C16" s="36"/>
    </row>
    <row r="17" spans="1:3" s="32" customFormat="1" ht="39.75" customHeight="1">
      <c r="A17" s="37" t="s">
        <v>47</v>
      </c>
      <c r="B17" s="66">
        <f>SUM(B8:B9)</f>
        <v>2327896</v>
      </c>
      <c r="C17" s="37"/>
    </row>
    <row r="18" spans="1:3" s="39" customFormat="1" ht="39.75" customHeight="1">
      <c r="A18" s="45" t="s">
        <v>29</v>
      </c>
      <c r="B18" s="67"/>
      <c r="C18" s="45"/>
    </row>
    <row r="19" spans="1:3" s="38" customFormat="1" ht="37.5" customHeight="1" hidden="1">
      <c r="A19" s="59" t="s">
        <v>202</v>
      </c>
      <c r="B19" s="64">
        <f>SUM(B20:B21)</f>
        <v>0</v>
      </c>
      <c r="C19" s="191" t="s">
        <v>295</v>
      </c>
    </row>
    <row r="20" spans="1:3" ht="28.5" customHeight="1" hidden="1">
      <c r="A20" s="57" t="s">
        <v>203</v>
      </c>
      <c r="B20" s="65"/>
      <c r="C20" s="36"/>
    </row>
    <row r="21" spans="1:3" ht="29.25" customHeight="1" hidden="1">
      <c r="A21" s="36" t="s">
        <v>48</v>
      </c>
      <c r="B21" s="65">
        <v>0</v>
      </c>
      <c r="C21" s="36"/>
    </row>
    <row r="22" spans="1:3" ht="30" customHeight="1" hidden="1">
      <c r="A22" s="58" t="s">
        <v>204</v>
      </c>
      <c r="B22" s="65">
        <f>B23</f>
        <v>0</v>
      </c>
      <c r="C22" s="36"/>
    </row>
    <row r="23" spans="1:3" ht="30" customHeight="1" hidden="1">
      <c r="A23" s="36" t="s">
        <v>30</v>
      </c>
      <c r="B23" s="65"/>
      <c r="C23" s="36"/>
    </row>
    <row r="24" spans="1:3" ht="30" customHeight="1" hidden="1">
      <c r="A24" s="36" t="s">
        <v>205</v>
      </c>
      <c r="B24" s="65">
        <f>B25</f>
        <v>0</v>
      </c>
      <c r="C24" s="36" t="s">
        <v>223</v>
      </c>
    </row>
    <row r="25" spans="1:3" ht="27.75" customHeight="1" hidden="1">
      <c r="A25" s="36" t="s">
        <v>31</v>
      </c>
      <c r="B25" s="65">
        <v>0</v>
      </c>
      <c r="C25" s="36"/>
    </row>
    <row r="26" spans="1:3" s="34" customFormat="1" ht="39" customHeight="1">
      <c r="A26" s="40" t="s">
        <v>206</v>
      </c>
      <c r="B26" s="63">
        <f>SUM(B27:B29)</f>
        <v>10746</v>
      </c>
      <c r="C26" s="192" t="s">
        <v>294</v>
      </c>
    </row>
    <row r="27" spans="1:3" ht="15.75" hidden="1">
      <c r="A27" s="36" t="s">
        <v>32</v>
      </c>
      <c r="B27" s="65"/>
      <c r="C27" s="36"/>
    </row>
    <row r="28" spans="1:3" ht="15.75" hidden="1">
      <c r="A28" s="36" t="s">
        <v>33</v>
      </c>
      <c r="B28" s="65"/>
      <c r="C28" s="36"/>
    </row>
    <row r="29" spans="1:3" ht="29.25" customHeight="1" hidden="1">
      <c r="A29" s="36" t="s">
        <v>207</v>
      </c>
      <c r="B29" s="65">
        <v>10746</v>
      </c>
      <c r="C29" s="36"/>
    </row>
    <row r="30" spans="1:3" s="38" customFormat="1" ht="44.25" customHeight="1" hidden="1">
      <c r="A30" s="60" t="s">
        <v>208</v>
      </c>
      <c r="B30" s="63">
        <v>0</v>
      </c>
      <c r="C30" s="40" t="s">
        <v>209</v>
      </c>
    </row>
    <row r="31" spans="1:3" ht="15.75" hidden="1">
      <c r="A31" s="57" t="s">
        <v>210</v>
      </c>
      <c r="B31" s="65"/>
      <c r="C31" s="36"/>
    </row>
    <row r="32" spans="1:3" ht="33.75" customHeight="1" hidden="1">
      <c r="A32" s="69" t="s">
        <v>49</v>
      </c>
      <c r="B32" s="70">
        <v>0</v>
      </c>
      <c r="C32" s="69"/>
    </row>
    <row r="33" spans="1:3" ht="15.75" hidden="1">
      <c r="A33" s="58" t="s">
        <v>211</v>
      </c>
      <c r="B33" s="65">
        <f>B34</f>
        <v>0</v>
      </c>
      <c r="C33" s="36"/>
    </row>
    <row r="34" spans="1:3" ht="15.75" hidden="1">
      <c r="A34" s="36" t="s">
        <v>34</v>
      </c>
      <c r="B34" s="65"/>
      <c r="C34" s="36"/>
    </row>
    <row r="35" spans="1:3" ht="74.25" customHeight="1">
      <c r="A35" s="81" t="s">
        <v>212</v>
      </c>
      <c r="B35" s="82">
        <f>B36</f>
        <v>-1253098</v>
      </c>
      <c r="C35" s="190" t="s">
        <v>313</v>
      </c>
    </row>
    <row r="36" spans="1:3" ht="32.25" customHeight="1" hidden="1">
      <c r="A36" s="79" t="s">
        <v>42</v>
      </c>
      <c r="B36" s="80">
        <v>-1253098</v>
      </c>
      <c r="C36" s="36"/>
    </row>
    <row r="37" spans="1:3" ht="75.75" customHeight="1">
      <c r="A37" s="78" t="s">
        <v>213</v>
      </c>
      <c r="B37" s="178">
        <f>SUM(B38:B40)</f>
        <v>-276290</v>
      </c>
      <c r="C37" s="191" t="s">
        <v>296</v>
      </c>
    </row>
    <row r="38" spans="1:3" ht="27.75" customHeight="1" hidden="1">
      <c r="A38" s="36" t="s">
        <v>50</v>
      </c>
      <c r="B38" s="65">
        <v>-75392</v>
      </c>
      <c r="C38" s="36"/>
    </row>
    <row r="39" spans="1:3" ht="15.75" hidden="1">
      <c r="A39" s="36" t="s">
        <v>35</v>
      </c>
      <c r="B39" s="65">
        <v>-196662</v>
      </c>
      <c r="C39" s="36"/>
    </row>
    <row r="40" spans="1:3" ht="27.75" customHeight="1" hidden="1">
      <c r="A40" s="36" t="s">
        <v>51</v>
      </c>
      <c r="B40" s="65">
        <v>-4236</v>
      </c>
      <c r="C40" s="36"/>
    </row>
    <row r="41" spans="1:3" s="39" customFormat="1" ht="39" customHeight="1">
      <c r="A41" s="45" t="s">
        <v>52</v>
      </c>
      <c r="B41" s="67">
        <f>SUM(B37,B35,B33,B30,B26,B24,B22,B19)</f>
        <v>-1518642</v>
      </c>
      <c r="C41" s="45"/>
    </row>
    <row r="42" spans="1:3" s="32" customFormat="1" ht="45" customHeight="1">
      <c r="A42" s="37" t="s">
        <v>36</v>
      </c>
      <c r="B42" s="66"/>
      <c r="C42" s="37"/>
    </row>
    <row r="43" spans="1:3" ht="40.5" customHeight="1">
      <c r="A43" s="76" t="s">
        <v>214</v>
      </c>
      <c r="B43" s="63">
        <f>B44+B45</f>
        <v>42827</v>
      </c>
      <c r="C43" s="193" t="s">
        <v>297</v>
      </c>
    </row>
    <row r="44" spans="1:3" ht="40.5" customHeight="1" hidden="1">
      <c r="A44" s="33" t="s">
        <v>43</v>
      </c>
      <c r="B44" s="63">
        <v>42827</v>
      </c>
      <c r="C44" s="33"/>
    </row>
    <row r="45" spans="1:3" ht="32.25" customHeight="1" hidden="1">
      <c r="A45" s="33" t="s">
        <v>215</v>
      </c>
      <c r="B45" s="63">
        <v>0</v>
      </c>
      <c r="C45" s="36"/>
    </row>
    <row r="46" spans="1:3" ht="39.75" customHeight="1">
      <c r="A46" s="40" t="s">
        <v>37</v>
      </c>
      <c r="B46" s="63">
        <f>B47+B48</f>
        <v>67820</v>
      </c>
      <c r="C46" s="193" t="s">
        <v>298</v>
      </c>
    </row>
    <row r="47" spans="1:3" ht="22.5" customHeight="1" hidden="1">
      <c r="A47" s="36" t="s">
        <v>38</v>
      </c>
      <c r="B47" s="65">
        <v>0</v>
      </c>
      <c r="C47" s="36"/>
    </row>
    <row r="48" spans="1:3" ht="15.75" hidden="1">
      <c r="A48" s="36" t="s">
        <v>39</v>
      </c>
      <c r="B48" s="65">
        <v>67820</v>
      </c>
      <c r="C48" s="36"/>
    </row>
    <row r="49" spans="1:3" ht="36.75" customHeight="1">
      <c r="A49" s="75" t="s">
        <v>216</v>
      </c>
      <c r="B49" s="63">
        <f>B50</f>
        <v>-23620</v>
      </c>
      <c r="C49" s="191" t="s">
        <v>299</v>
      </c>
    </row>
    <row r="50" spans="1:3" ht="27" customHeight="1" hidden="1">
      <c r="A50" s="36" t="s">
        <v>44</v>
      </c>
      <c r="B50" s="68">
        <v>-23620</v>
      </c>
      <c r="C50" s="36"/>
    </row>
    <row r="51" spans="1:3" ht="39.75" customHeight="1" hidden="1">
      <c r="A51" s="179" t="s">
        <v>217</v>
      </c>
      <c r="B51" s="63">
        <f>B52</f>
        <v>0</v>
      </c>
      <c r="C51" s="40"/>
    </row>
    <row r="52" spans="1:3" ht="15.75" hidden="1">
      <c r="A52" s="179" t="s">
        <v>218</v>
      </c>
      <c r="B52" s="65">
        <v>0</v>
      </c>
      <c r="C52" s="36"/>
    </row>
    <row r="53" spans="1:3" ht="31.5" customHeight="1">
      <c r="A53" s="179" t="s">
        <v>228</v>
      </c>
      <c r="B53" s="65">
        <f>B54</f>
        <v>-500000</v>
      </c>
      <c r="C53" s="264" t="s">
        <v>300</v>
      </c>
    </row>
    <row r="54" spans="1:3" ht="27.75" customHeight="1" hidden="1">
      <c r="A54" s="179" t="s">
        <v>229</v>
      </c>
      <c r="B54" s="65">
        <v>-500000</v>
      </c>
      <c r="C54" s="36"/>
    </row>
    <row r="55" spans="1:3" s="32" customFormat="1" ht="30.75" customHeight="1">
      <c r="A55" s="37" t="s">
        <v>53</v>
      </c>
      <c r="B55" s="66">
        <f>SUM(B51,B49,B46,B43,B53)</f>
        <v>-412973</v>
      </c>
      <c r="C55" s="37"/>
    </row>
    <row r="56" spans="1:3" s="32" customFormat="1" ht="31.5" customHeight="1">
      <c r="A56" s="37" t="s">
        <v>40</v>
      </c>
      <c r="B56" s="66">
        <f>SUM(B55,B41,B17)</f>
        <v>396281</v>
      </c>
      <c r="C56" s="37"/>
    </row>
    <row r="57" spans="1:3" s="32" customFormat="1" ht="28.5" customHeight="1">
      <c r="A57" s="37" t="s">
        <v>41</v>
      </c>
      <c r="B57" s="66">
        <v>24487798</v>
      </c>
      <c r="C57" s="37"/>
    </row>
    <row r="58" spans="1:3" s="32" customFormat="1" ht="29.25" customHeight="1">
      <c r="A58" s="37" t="s">
        <v>219</v>
      </c>
      <c r="B58" s="186">
        <f>B57+B56</f>
        <v>24884079</v>
      </c>
      <c r="C58" s="37"/>
    </row>
    <row r="59" spans="1:3" s="32" customFormat="1" ht="30" customHeight="1">
      <c r="A59" s="40"/>
      <c r="B59" s="67"/>
      <c r="C59" s="37"/>
    </row>
    <row r="60" spans="1:5" s="32" customFormat="1" ht="22.5" customHeight="1">
      <c r="A60" s="40"/>
      <c r="B60" s="63"/>
      <c r="C60" s="88"/>
      <c r="D60" s="90"/>
      <c r="E60" s="32">
        <f>B57+B56-B58</f>
        <v>0</v>
      </c>
    </row>
    <row r="61" spans="1:4" s="32" customFormat="1" ht="126" customHeight="1">
      <c r="A61" s="77"/>
      <c r="B61" s="87"/>
      <c r="C61" s="91"/>
      <c r="D61" s="89"/>
    </row>
    <row r="62" spans="1:3" ht="42.75" customHeight="1">
      <c r="A62" s="293"/>
      <c r="B62" s="293"/>
      <c r="C62" s="293"/>
    </row>
  </sheetData>
  <sheetProtection/>
  <mergeCells count="5">
    <mergeCell ref="A62:C62"/>
    <mergeCell ref="A1:C1"/>
    <mergeCell ref="A2:C2"/>
    <mergeCell ref="A3:C3"/>
    <mergeCell ref="A4:C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">
      <selection activeCell="A33" sqref="A33"/>
    </sheetView>
  </sheetViews>
  <sheetFormatPr defaultColWidth="8.75390625" defaultRowHeight="16.5"/>
  <cols>
    <col min="1" max="1" width="38.75390625" style="30" customWidth="1"/>
    <col min="2" max="2" width="13.75390625" style="61" customWidth="1"/>
    <col min="3" max="3" width="30.375" style="30" customWidth="1"/>
    <col min="4" max="4" width="17.375" style="30" customWidth="1"/>
    <col min="5" max="16384" width="8.75390625" style="30" customWidth="1"/>
  </cols>
  <sheetData>
    <row r="1" spans="1:3" ht="18.75" customHeight="1">
      <c r="A1" s="294" t="s">
        <v>233</v>
      </c>
      <c r="B1" s="294"/>
      <c r="C1" s="294"/>
    </row>
    <row r="2" spans="1:3" ht="18.75" customHeight="1">
      <c r="A2" s="294" t="s">
        <v>18</v>
      </c>
      <c r="B2" s="294"/>
      <c r="C2" s="294"/>
    </row>
    <row r="3" spans="1:3" ht="18.75" customHeight="1">
      <c r="A3" s="295" t="s">
        <v>231</v>
      </c>
      <c r="B3" s="296"/>
      <c r="C3" s="296"/>
    </row>
    <row r="4" spans="1:3" ht="18.75" customHeight="1">
      <c r="A4" s="297" t="s">
        <v>287</v>
      </c>
      <c r="B4" s="298"/>
      <c r="C4" s="298"/>
    </row>
    <row r="5" ht="15.75">
      <c r="C5" s="31"/>
    </row>
    <row r="6" spans="1:3" s="39" customFormat="1" ht="54.75" customHeight="1">
      <c r="A6" s="171" t="s">
        <v>199</v>
      </c>
      <c r="B6" s="172"/>
      <c r="C6" s="173"/>
    </row>
    <row r="7" spans="1:3" s="39" customFormat="1" ht="54.75" customHeight="1">
      <c r="A7" s="302" t="s">
        <v>301</v>
      </c>
      <c r="B7" s="303"/>
      <c r="C7" s="304"/>
    </row>
    <row r="8" spans="1:3" s="39" customFormat="1" ht="54.75" customHeight="1">
      <c r="A8" s="302" t="s">
        <v>302</v>
      </c>
      <c r="B8" s="303"/>
      <c r="C8" s="304"/>
    </row>
    <row r="9" spans="1:3" s="39" customFormat="1" ht="54.75" customHeight="1">
      <c r="A9" s="302" t="s">
        <v>303</v>
      </c>
      <c r="B9" s="303"/>
      <c r="C9" s="304"/>
    </row>
    <row r="10" spans="1:3" s="34" customFormat="1" ht="74.25" customHeight="1">
      <c r="A10" s="302" t="s">
        <v>304</v>
      </c>
      <c r="B10" s="303"/>
      <c r="C10" s="304"/>
    </row>
    <row r="11" spans="1:3" ht="54.75" customHeight="1">
      <c r="A11" s="299" t="s">
        <v>305</v>
      </c>
      <c r="B11" s="300"/>
      <c r="C11" s="301"/>
    </row>
    <row r="12" spans="1:3" ht="39.75" customHeight="1">
      <c r="A12" s="79"/>
      <c r="C12" s="174"/>
    </row>
    <row r="13" spans="1:3" s="32" customFormat="1" ht="39.75" customHeight="1">
      <c r="A13" s="181"/>
      <c r="C13" s="180"/>
    </row>
    <row r="14" spans="1:3" s="39" customFormat="1" ht="39.75" customHeight="1">
      <c r="A14" s="79"/>
      <c r="B14" s="61"/>
      <c r="C14" s="174"/>
    </row>
    <row r="15" spans="1:3" s="38" customFormat="1" ht="37.5" customHeight="1">
      <c r="A15" s="79"/>
      <c r="B15" s="61"/>
      <c r="C15" s="174"/>
    </row>
    <row r="16" spans="1:3" ht="28.5" customHeight="1" hidden="1">
      <c r="A16" s="79"/>
      <c r="C16" s="174"/>
    </row>
    <row r="17" spans="1:3" ht="29.25" customHeight="1" hidden="1">
      <c r="A17" s="79"/>
      <c r="C17" s="174"/>
    </row>
    <row r="18" spans="1:3" ht="30" customHeight="1" hidden="1">
      <c r="A18" s="79"/>
      <c r="C18" s="174"/>
    </row>
    <row r="19" spans="1:3" ht="30" customHeight="1" hidden="1">
      <c r="A19" s="79"/>
      <c r="C19" s="174"/>
    </row>
    <row r="20" spans="1:3" ht="30" customHeight="1" hidden="1">
      <c r="A20" s="79"/>
      <c r="C20" s="174"/>
    </row>
    <row r="21" spans="1:3" ht="15.75" hidden="1">
      <c r="A21" s="79"/>
      <c r="C21" s="174"/>
    </row>
    <row r="22" spans="1:3" s="34" customFormat="1" ht="39" customHeight="1">
      <c r="A22" s="79"/>
      <c r="B22" s="61"/>
      <c r="C22" s="174"/>
    </row>
    <row r="23" spans="1:3" ht="15.75" hidden="1">
      <c r="A23" s="79"/>
      <c r="C23" s="174"/>
    </row>
    <row r="24" spans="1:3" ht="15.75" hidden="1">
      <c r="A24" s="79"/>
      <c r="C24" s="174"/>
    </row>
    <row r="25" spans="1:3" ht="29.25" customHeight="1" hidden="1">
      <c r="A25" s="79"/>
      <c r="C25" s="174"/>
    </row>
    <row r="26" spans="1:3" s="38" customFormat="1" ht="44.25" customHeight="1" hidden="1">
      <c r="A26" s="79"/>
      <c r="B26" s="61"/>
      <c r="C26" s="174"/>
    </row>
    <row r="27" spans="1:3" ht="15.75" hidden="1">
      <c r="A27" s="79"/>
      <c r="C27" s="174"/>
    </row>
    <row r="28" spans="1:3" ht="33.75" customHeight="1" hidden="1">
      <c r="A28" s="79"/>
      <c r="C28" s="174"/>
    </row>
    <row r="29" spans="1:3" ht="15.75" hidden="1">
      <c r="A29" s="79"/>
      <c r="C29" s="174"/>
    </row>
    <row r="30" spans="1:3" ht="15.75" hidden="1">
      <c r="A30" s="79"/>
      <c r="C30" s="174"/>
    </row>
    <row r="31" spans="1:3" ht="101.25" customHeight="1">
      <c r="A31" s="175"/>
      <c r="B31" s="176"/>
      <c r="C31" s="177"/>
    </row>
    <row r="32" ht="39" customHeight="1"/>
    <row r="33" ht="50.25" customHeight="1"/>
    <row r="34" ht="30" customHeight="1"/>
    <row r="35" spans="1:3" s="39" customFormat="1" ht="39" customHeight="1">
      <c r="A35" s="30"/>
      <c r="B35" s="61"/>
      <c r="C35" s="30"/>
    </row>
    <row r="36" spans="1:3" s="32" customFormat="1" ht="45" customHeight="1">
      <c r="A36" s="30"/>
      <c r="B36" s="61"/>
      <c r="C36" s="30"/>
    </row>
    <row r="37" ht="40.5" customHeight="1"/>
    <row r="38" ht="40.5" customHeight="1" hidden="1"/>
    <row r="39" ht="32.25" customHeight="1" hidden="1"/>
    <row r="40" ht="39.75" customHeight="1"/>
    <row r="41" ht="22.5" customHeight="1" hidden="1"/>
    <row r="42" ht="15.75" hidden="1"/>
    <row r="43" ht="36.75" customHeight="1"/>
    <row r="44" ht="27" customHeight="1" hidden="1"/>
    <row r="45" ht="39.75" customHeight="1"/>
    <row r="46" ht="15.75" hidden="1"/>
    <row r="47" ht="31.5" customHeight="1" hidden="1"/>
    <row r="48" ht="15.75" hidden="1"/>
    <row r="49" spans="1:3" s="32" customFormat="1" ht="30.75" customHeight="1">
      <c r="A49" s="30"/>
      <c r="B49" s="61"/>
      <c r="C49" s="30"/>
    </row>
    <row r="50" spans="1:3" s="32" customFormat="1" ht="31.5" customHeight="1">
      <c r="A50" s="30"/>
      <c r="B50" s="61"/>
      <c r="C50" s="30"/>
    </row>
    <row r="51" spans="1:3" s="32" customFormat="1" ht="28.5" customHeight="1">
      <c r="A51" s="30"/>
      <c r="B51" s="61"/>
      <c r="C51" s="30"/>
    </row>
    <row r="52" spans="1:3" s="32" customFormat="1" ht="29.25" customHeight="1">
      <c r="A52" s="30"/>
      <c r="B52" s="61"/>
      <c r="C52" s="30"/>
    </row>
    <row r="53" spans="1:3" s="32" customFormat="1" ht="30.75" customHeight="1">
      <c r="A53" s="30"/>
      <c r="B53" s="61"/>
      <c r="C53" s="30"/>
    </row>
    <row r="54" spans="1:4" s="32" customFormat="1" ht="57" customHeight="1">
      <c r="A54" s="30"/>
      <c r="B54" s="61"/>
      <c r="C54" s="30"/>
      <c r="D54" s="90"/>
    </row>
    <row r="55" spans="1:4" s="32" customFormat="1" ht="63" customHeight="1">
      <c r="A55" s="30"/>
      <c r="B55" s="61"/>
      <c r="C55" s="30"/>
      <c r="D55" s="89"/>
    </row>
    <row r="56" ht="15.75" hidden="1"/>
    <row r="57" ht="20.25" customHeight="1" hidden="1"/>
    <row r="58" ht="15.75" hidden="1"/>
    <row r="59" ht="33" customHeight="1" hidden="1"/>
    <row r="60" ht="14.25" customHeight="1" hidden="1"/>
    <row r="61" ht="69" customHeight="1"/>
    <row r="62" ht="62.25" customHeight="1"/>
  </sheetData>
  <sheetProtection/>
  <mergeCells count="9">
    <mergeCell ref="A1:C1"/>
    <mergeCell ref="A2:C2"/>
    <mergeCell ref="A3:C3"/>
    <mergeCell ref="A4:C4"/>
    <mergeCell ref="A11:C11"/>
    <mergeCell ref="A10:C10"/>
    <mergeCell ref="A9:C9"/>
    <mergeCell ref="A7:C7"/>
    <mergeCell ref="A8:C8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109"/>
  <sheetViews>
    <sheetView zoomScalePageLayoutView="0" workbookViewId="0" topLeftCell="A1">
      <selection activeCell="C72" sqref="C72"/>
    </sheetView>
  </sheetViews>
  <sheetFormatPr defaultColWidth="8.75390625" defaultRowHeight="23.25" customHeight="1"/>
  <cols>
    <col min="1" max="1" width="14.875" style="99" customWidth="1"/>
    <col min="2" max="2" width="21.875" style="148" customWidth="1"/>
    <col min="3" max="3" width="17.00390625" style="101" customWidth="1"/>
    <col min="4" max="4" width="17.50390625" style="101" customWidth="1"/>
    <col min="5" max="5" width="12.125" style="104" customWidth="1"/>
    <col min="6" max="6" width="10.00390625" style="104" customWidth="1"/>
    <col min="7" max="7" width="12.25390625" style="105" customWidth="1"/>
    <col min="8" max="8" width="9.25390625" style="105" customWidth="1"/>
    <col min="9" max="26" width="8.75390625" style="105" customWidth="1"/>
    <col min="27" max="78" width="8.75390625" style="106" customWidth="1"/>
    <col min="79" max="16384" width="8.75390625" style="102" customWidth="1"/>
  </cols>
  <sheetData>
    <row r="1" spans="1:76" s="95" customFormat="1" ht="21.75" customHeight="1">
      <c r="A1" s="318" t="s">
        <v>234</v>
      </c>
      <c r="B1" s="318"/>
      <c r="C1" s="318"/>
      <c r="D1" s="318"/>
      <c r="E1" s="318"/>
      <c r="F1" s="92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</row>
    <row r="2" spans="1:76" s="95" customFormat="1" ht="13.5" customHeight="1">
      <c r="A2" s="319" t="s">
        <v>18</v>
      </c>
      <c r="B2" s="319"/>
      <c r="C2" s="319"/>
      <c r="D2" s="319"/>
      <c r="E2" s="319"/>
      <c r="F2" s="96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</row>
    <row r="3" spans="1:76" s="95" customFormat="1" ht="20.25" customHeight="1">
      <c r="A3" s="320" t="s">
        <v>54</v>
      </c>
      <c r="B3" s="320"/>
      <c r="C3" s="320"/>
      <c r="D3" s="320"/>
      <c r="E3" s="320"/>
      <c r="F3" s="97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</row>
    <row r="4" spans="1:76" s="95" customFormat="1" ht="15.75" customHeight="1">
      <c r="A4" s="321" t="s">
        <v>288</v>
      </c>
      <c r="B4" s="322"/>
      <c r="C4" s="322"/>
      <c r="D4" s="322"/>
      <c r="E4" s="322"/>
      <c r="F4" s="98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</row>
    <row r="5" spans="2:78" ht="14.25" customHeight="1">
      <c r="B5" s="100"/>
      <c r="D5" s="102"/>
      <c r="E5" s="103" t="s">
        <v>6</v>
      </c>
      <c r="Y5" s="106"/>
      <c r="Z5" s="106"/>
      <c r="BY5" s="102"/>
      <c r="BZ5" s="102"/>
    </row>
    <row r="6" spans="1:78" ht="20.25" customHeight="1">
      <c r="A6" s="311" t="s">
        <v>289</v>
      </c>
      <c r="B6" s="309" t="s">
        <v>56</v>
      </c>
      <c r="C6" s="311" t="s">
        <v>290</v>
      </c>
      <c r="D6" s="316" t="s">
        <v>291</v>
      </c>
      <c r="E6" s="323" t="s">
        <v>55</v>
      </c>
      <c r="Y6" s="106"/>
      <c r="Z6" s="106"/>
      <c r="BY6" s="102"/>
      <c r="BZ6" s="102"/>
    </row>
    <row r="7" spans="1:78" ht="15" customHeight="1">
      <c r="A7" s="310"/>
      <c r="B7" s="310"/>
      <c r="C7" s="310" t="s">
        <v>65</v>
      </c>
      <c r="D7" s="317"/>
      <c r="E7" s="324"/>
      <c r="F7" s="105"/>
      <c r="W7" s="106"/>
      <c r="X7" s="106"/>
      <c r="Y7" s="106"/>
      <c r="Z7" s="106"/>
      <c r="BW7" s="102"/>
      <c r="BX7" s="102"/>
      <c r="BY7" s="102"/>
      <c r="BZ7" s="102"/>
    </row>
    <row r="8" spans="1:74" s="112" customFormat="1" ht="21.75" customHeight="1">
      <c r="A8" s="107">
        <f>SUM(A9,A37,A44,A72,A76,A79)</f>
        <v>53982019</v>
      </c>
      <c r="B8" s="108" t="s">
        <v>107</v>
      </c>
      <c r="C8" s="107">
        <f>SUM(C9,C37,C44,C72,C76,C79)</f>
        <v>55122279</v>
      </c>
      <c r="D8" s="107">
        <f>SUM(D9,D37,D44,D72,D76,D79)</f>
        <v>54776922</v>
      </c>
      <c r="E8" s="109">
        <f>SUM(E9,E37,E44,E72,E76,E79)</f>
        <v>345357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</row>
    <row r="9" spans="1:74" s="117" customFormat="1" ht="15.75" customHeight="1">
      <c r="A9" s="113">
        <f>SUM(A10,A15,A17,A25,A31,A35)</f>
        <v>26728630</v>
      </c>
      <c r="B9" s="114" t="s">
        <v>57</v>
      </c>
      <c r="C9" s="113">
        <f>SUM(C10,C15,C17,C25,C31,C35)</f>
        <v>27457298</v>
      </c>
      <c r="D9" s="113">
        <f>SUM(D10,D15,D17,D25,D31,D35)</f>
        <v>27003352</v>
      </c>
      <c r="E9" s="115">
        <f>SUM(E10,E15,E17,E25,E31,E35)</f>
        <v>453946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</row>
    <row r="10" spans="1:78" ht="24.75" customHeight="1">
      <c r="A10" s="118">
        <f>SUM(A11:A14)</f>
        <v>24186649</v>
      </c>
      <c r="B10" s="119" t="s">
        <v>66</v>
      </c>
      <c r="C10" s="120">
        <f>SUM(C11:C14)</f>
        <v>24884079</v>
      </c>
      <c r="D10" s="118">
        <f>SUM(D11:D14)</f>
        <v>24487798</v>
      </c>
      <c r="E10" s="121">
        <f>SUM(E11:E14)</f>
        <v>396281</v>
      </c>
      <c r="F10" s="105"/>
      <c r="W10" s="106"/>
      <c r="X10" s="106"/>
      <c r="Y10" s="106"/>
      <c r="Z10" s="106"/>
      <c r="BW10" s="102"/>
      <c r="BX10" s="102"/>
      <c r="BY10" s="102"/>
      <c r="BZ10" s="102"/>
    </row>
    <row r="11" spans="1:78" ht="23.25" customHeight="1" hidden="1">
      <c r="A11" s="85">
        <v>207</v>
      </c>
      <c r="B11" s="119" t="s">
        <v>67</v>
      </c>
      <c r="C11" s="118">
        <v>207</v>
      </c>
      <c r="D11" s="118">
        <v>207</v>
      </c>
      <c r="E11" s="122">
        <f>C11-D11</f>
        <v>0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W11" s="102"/>
      <c r="BX11" s="102"/>
      <c r="BY11" s="102"/>
      <c r="BZ11" s="102"/>
    </row>
    <row r="12" spans="1:78" ht="23.25" customHeight="1" hidden="1">
      <c r="A12" s="85">
        <v>24150917</v>
      </c>
      <c r="B12" s="119" t="s">
        <v>68</v>
      </c>
      <c r="C12" s="120">
        <v>24875689</v>
      </c>
      <c r="D12" s="120">
        <v>24463201</v>
      </c>
      <c r="E12" s="122">
        <f>C12-D12</f>
        <v>412488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W12" s="102"/>
      <c r="BX12" s="102"/>
      <c r="BY12" s="102"/>
      <c r="BZ12" s="102"/>
    </row>
    <row r="13" spans="1:78" ht="23.25" customHeight="1" hidden="1">
      <c r="A13" s="85">
        <v>0</v>
      </c>
      <c r="B13" s="119" t="s">
        <v>69</v>
      </c>
      <c r="C13" s="118">
        <v>0</v>
      </c>
      <c r="D13" s="118">
        <v>0</v>
      </c>
      <c r="E13" s="122">
        <f>C13-D13</f>
        <v>0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W13" s="102"/>
      <c r="BX13" s="102"/>
      <c r="BY13" s="102"/>
      <c r="BZ13" s="102"/>
    </row>
    <row r="14" spans="1:78" ht="23.25" customHeight="1" hidden="1">
      <c r="A14" s="85">
        <v>35525</v>
      </c>
      <c r="B14" s="119" t="s">
        <v>70</v>
      </c>
      <c r="C14" s="118">
        <v>8183</v>
      </c>
      <c r="D14" s="118">
        <v>24390</v>
      </c>
      <c r="E14" s="122">
        <f>C14-D14</f>
        <v>-16207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W14" s="102"/>
      <c r="BX14" s="102"/>
      <c r="BY14" s="102"/>
      <c r="BZ14" s="102"/>
    </row>
    <row r="15" spans="1:78" ht="23.25" customHeight="1" hidden="1">
      <c r="A15" s="125">
        <f>A16</f>
        <v>0</v>
      </c>
      <c r="B15" s="119"/>
      <c r="C15" s="125">
        <f>C16</f>
        <v>0</v>
      </c>
      <c r="D15" s="125">
        <f>D16</f>
        <v>0</v>
      </c>
      <c r="E15" s="126">
        <f>E16</f>
        <v>0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W15" s="102"/>
      <c r="BX15" s="102"/>
      <c r="BY15" s="102"/>
      <c r="BZ15" s="102"/>
    </row>
    <row r="16" spans="1:78" ht="23.25" customHeight="1" hidden="1">
      <c r="A16" s="85"/>
      <c r="B16" s="119"/>
      <c r="C16" s="118"/>
      <c r="D16" s="118"/>
      <c r="E16" s="122">
        <f>C16-D16</f>
        <v>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W16" s="102"/>
      <c r="BX16" s="102"/>
      <c r="BY16" s="102"/>
      <c r="BZ16" s="102"/>
    </row>
    <row r="17" spans="1:78" ht="23.25" customHeight="1">
      <c r="A17" s="118">
        <f>SUM(A18:A24)</f>
        <v>2092520</v>
      </c>
      <c r="B17" s="119" t="s">
        <v>71</v>
      </c>
      <c r="C17" s="118">
        <f>SUM(C18:C24)</f>
        <v>2131484</v>
      </c>
      <c r="D17" s="118">
        <f>SUM(D18:D24)</f>
        <v>2083496</v>
      </c>
      <c r="E17" s="121">
        <f>SUM(E18:E23)</f>
        <v>47988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W17" s="102"/>
      <c r="BX17" s="102"/>
      <c r="BY17" s="102"/>
      <c r="BZ17" s="102"/>
    </row>
    <row r="18" spans="1:78" ht="23.25" customHeight="1" hidden="1">
      <c r="A18" s="85"/>
      <c r="B18" s="119" t="s">
        <v>187</v>
      </c>
      <c r="C18" s="127"/>
      <c r="D18" s="127"/>
      <c r="E18" s="122">
        <f aca="true" t="shared" si="0" ref="E18:E24">C18-D18</f>
        <v>0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W18" s="102"/>
      <c r="BX18" s="102"/>
      <c r="BY18" s="102"/>
      <c r="BZ18" s="102"/>
    </row>
    <row r="19" spans="1:78" ht="23.25" customHeight="1" hidden="1">
      <c r="A19" s="85">
        <v>8631983</v>
      </c>
      <c r="B19" s="119" t="s">
        <v>72</v>
      </c>
      <c r="C19" s="127">
        <v>15185218</v>
      </c>
      <c r="D19" s="127">
        <v>11615348</v>
      </c>
      <c r="E19" s="122">
        <f t="shared" si="0"/>
        <v>3569870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W19" s="102"/>
      <c r="BX19" s="102"/>
      <c r="BY19" s="102"/>
      <c r="BZ19" s="102"/>
    </row>
    <row r="20" spans="1:78" ht="23.25" customHeight="1" hidden="1">
      <c r="A20" s="85">
        <v>-6683302</v>
      </c>
      <c r="B20" s="119" t="s">
        <v>73</v>
      </c>
      <c r="C20" s="128">
        <v>-13122226</v>
      </c>
      <c r="D20" s="128">
        <v>-9629824</v>
      </c>
      <c r="E20" s="122">
        <f t="shared" si="0"/>
        <v>-3492402</v>
      </c>
      <c r="F20" s="105"/>
      <c r="W20" s="106"/>
      <c r="X20" s="106"/>
      <c r="Y20" s="106"/>
      <c r="Z20" s="106"/>
      <c r="BW20" s="102"/>
      <c r="BX20" s="102"/>
      <c r="BY20" s="102"/>
      <c r="BZ20" s="102"/>
    </row>
    <row r="21" spans="1:78" ht="32.25" customHeight="1" hidden="1">
      <c r="A21" s="85">
        <v>-25852</v>
      </c>
      <c r="B21" s="129" t="s">
        <v>144</v>
      </c>
      <c r="C21" s="128">
        <v>-98463</v>
      </c>
      <c r="D21" s="128">
        <v>-62360</v>
      </c>
      <c r="E21" s="122">
        <f t="shared" si="0"/>
        <v>-36103</v>
      </c>
      <c r="F21" s="105"/>
      <c r="W21" s="106"/>
      <c r="X21" s="106"/>
      <c r="Y21" s="106"/>
      <c r="Z21" s="106"/>
      <c r="BW21" s="102"/>
      <c r="BX21" s="102"/>
      <c r="BY21" s="102"/>
      <c r="BZ21" s="102"/>
    </row>
    <row r="22" spans="1:78" ht="23.25" customHeight="1" hidden="1">
      <c r="A22" s="85">
        <v>22352</v>
      </c>
      <c r="B22" s="119" t="s">
        <v>74</v>
      </c>
      <c r="C22" s="128">
        <v>19390</v>
      </c>
      <c r="D22" s="128">
        <v>22181</v>
      </c>
      <c r="E22" s="122">
        <f t="shared" si="0"/>
        <v>-2791</v>
      </c>
      <c r="F22" s="105"/>
      <c r="W22" s="106"/>
      <c r="X22" s="106"/>
      <c r="Y22" s="106"/>
      <c r="Z22" s="106"/>
      <c r="BW22" s="102"/>
      <c r="BX22" s="102"/>
      <c r="BY22" s="102"/>
      <c r="BZ22" s="102"/>
    </row>
    <row r="23" spans="1:78" ht="23.25" customHeight="1" hidden="1">
      <c r="A23" s="85">
        <v>151106</v>
      </c>
      <c r="B23" s="119" t="s">
        <v>75</v>
      </c>
      <c r="C23" s="128">
        <v>151238</v>
      </c>
      <c r="D23" s="128">
        <v>141824</v>
      </c>
      <c r="E23" s="122">
        <f t="shared" si="0"/>
        <v>9414</v>
      </c>
      <c r="F23" s="105"/>
      <c r="W23" s="106"/>
      <c r="X23" s="106"/>
      <c r="Y23" s="106"/>
      <c r="Z23" s="106"/>
      <c r="BW23" s="102"/>
      <c r="BX23" s="102"/>
      <c r="BY23" s="102"/>
      <c r="BZ23" s="102"/>
    </row>
    <row r="24" spans="1:78" ht="30.75" customHeight="1" hidden="1">
      <c r="A24" s="85">
        <v>-3767</v>
      </c>
      <c r="B24" s="182" t="s">
        <v>220</v>
      </c>
      <c r="C24" s="128">
        <v>-3673</v>
      </c>
      <c r="D24" s="128">
        <v>-3673</v>
      </c>
      <c r="E24" s="122">
        <f t="shared" si="0"/>
        <v>0</v>
      </c>
      <c r="F24" s="105"/>
      <c r="W24" s="106"/>
      <c r="X24" s="106"/>
      <c r="Y24" s="106"/>
      <c r="Z24" s="106"/>
      <c r="BW24" s="102"/>
      <c r="BX24" s="102"/>
      <c r="BY24" s="102"/>
      <c r="BZ24" s="102"/>
    </row>
    <row r="25" spans="1:78" ht="21.75" customHeight="1">
      <c r="A25" s="118">
        <f>SUM(A26:A30)</f>
        <v>286249</v>
      </c>
      <c r="B25" s="119" t="s">
        <v>76</v>
      </c>
      <c r="C25" s="118">
        <f>SUM(C26:C30)</f>
        <v>270838</v>
      </c>
      <c r="D25" s="118">
        <f>SUM(D26:D30)</f>
        <v>266856</v>
      </c>
      <c r="E25" s="121">
        <f>SUM(E26:E30)</f>
        <v>3982</v>
      </c>
      <c r="F25" s="105"/>
      <c r="W25" s="106"/>
      <c r="X25" s="106"/>
      <c r="Y25" s="106"/>
      <c r="Z25" s="106"/>
      <c r="BW25" s="102"/>
      <c r="BX25" s="102"/>
      <c r="BY25" s="102"/>
      <c r="BZ25" s="102"/>
    </row>
    <row r="26" spans="1:78" ht="23.25" customHeight="1" hidden="1">
      <c r="A26" s="85">
        <v>284146</v>
      </c>
      <c r="B26" s="119" t="s">
        <v>77</v>
      </c>
      <c r="C26" s="118">
        <v>268735</v>
      </c>
      <c r="D26" s="118">
        <v>264753</v>
      </c>
      <c r="E26" s="122">
        <f>C26-D26</f>
        <v>3982</v>
      </c>
      <c r="F26" s="105"/>
      <c r="W26" s="106"/>
      <c r="X26" s="106"/>
      <c r="Y26" s="106"/>
      <c r="Z26" s="106"/>
      <c r="BW26" s="102"/>
      <c r="BX26" s="102"/>
      <c r="BY26" s="102"/>
      <c r="BZ26" s="102"/>
    </row>
    <row r="27" spans="1:78" ht="23.25" customHeight="1" hidden="1">
      <c r="A27" s="85">
        <v>0</v>
      </c>
      <c r="B27" s="119" t="s">
        <v>179</v>
      </c>
      <c r="C27" s="118">
        <v>0</v>
      </c>
      <c r="D27" s="118">
        <v>0</v>
      </c>
      <c r="E27" s="122">
        <f>C27-D27</f>
        <v>0</v>
      </c>
      <c r="F27" s="105"/>
      <c r="W27" s="106"/>
      <c r="X27" s="106"/>
      <c r="Y27" s="106"/>
      <c r="Z27" s="106"/>
      <c r="BW27" s="102"/>
      <c r="BX27" s="102"/>
      <c r="BY27" s="102"/>
      <c r="BZ27" s="102"/>
    </row>
    <row r="28" spans="1:78" ht="23.25" customHeight="1" hidden="1">
      <c r="A28" s="85">
        <v>2103</v>
      </c>
      <c r="B28" s="119" t="s">
        <v>180</v>
      </c>
      <c r="C28" s="118">
        <v>2103</v>
      </c>
      <c r="D28" s="118">
        <v>2103</v>
      </c>
      <c r="E28" s="122">
        <f>C28-D28</f>
        <v>0</v>
      </c>
      <c r="F28" s="105"/>
      <c r="W28" s="106"/>
      <c r="X28" s="106"/>
      <c r="Y28" s="106"/>
      <c r="Z28" s="106"/>
      <c r="BW28" s="102"/>
      <c r="BX28" s="102"/>
      <c r="BY28" s="102"/>
      <c r="BZ28" s="102"/>
    </row>
    <row r="29" spans="1:78" ht="23.25" customHeight="1" hidden="1">
      <c r="A29" s="85">
        <v>0</v>
      </c>
      <c r="B29" s="119" t="s">
        <v>181</v>
      </c>
      <c r="C29" s="118">
        <v>0</v>
      </c>
      <c r="D29" s="118">
        <v>0</v>
      </c>
      <c r="E29" s="122">
        <f>C29-D29</f>
        <v>0</v>
      </c>
      <c r="F29" s="105"/>
      <c r="W29" s="106"/>
      <c r="X29" s="106"/>
      <c r="Y29" s="106"/>
      <c r="Z29" s="106"/>
      <c r="BW29" s="102"/>
      <c r="BX29" s="102"/>
      <c r="BY29" s="102"/>
      <c r="BZ29" s="102"/>
    </row>
    <row r="30" spans="1:78" ht="33" customHeight="1" hidden="1">
      <c r="A30" s="85">
        <v>0</v>
      </c>
      <c r="B30" s="119" t="s">
        <v>182</v>
      </c>
      <c r="C30" s="118">
        <v>0</v>
      </c>
      <c r="D30" s="118">
        <v>0</v>
      </c>
      <c r="E30" s="122">
        <f>C30-D30</f>
        <v>0</v>
      </c>
      <c r="F30" s="105"/>
      <c r="W30" s="106"/>
      <c r="X30" s="106"/>
      <c r="Y30" s="106"/>
      <c r="Z30" s="106"/>
      <c r="BW30" s="102"/>
      <c r="BX30" s="102"/>
      <c r="BY30" s="102"/>
      <c r="BZ30" s="102"/>
    </row>
    <row r="31" spans="1:78" ht="23.25" customHeight="1">
      <c r="A31" s="118">
        <f>SUM(A32:A34)</f>
        <v>163186</v>
      </c>
      <c r="B31" s="119" t="s">
        <v>78</v>
      </c>
      <c r="C31" s="118">
        <f>SUM(C32:C34)</f>
        <v>170871</v>
      </c>
      <c r="D31" s="118">
        <f>SUM(D32:D34)</f>
        <v>165176</v>
      </c>
      <c r="E31" s="121">
        <f>SUM(E32:E34)</f>
        <v>5695</v>
      </c>
      <c r="F31" s="105"/>
      <c r="W31" s="106"/>
      <c r="X31" s="106"/>
      <c r="Y31" s="106"/>
      <c r="Z31" s="106"/>
      <c r="BW31" s="102"/>
      <c r="BX31" s="102"/>
      <c r="BY31" s="102"/>
      <c r="BZ31" s="102"/>
    </row>
    <row r="32" spans="1:78" ht="23.25" customHeight="1" hidden="1">
      <c r="A32" s="85">
        <v>10658</v>
      </c>
      <c r="B32" s="119" t="s">
        <v>79</v>
      </c>
      <c r="C32" s="118">
        <v>10438</v>
      </c>
      <c r="D32" s="118">
        <v>9950</v>
      </c>
      <c r="E32" s="122">
        <f>C32-D32</f>
        <v>488</v>
      </c>
      <c r="F32" s="105"/>
      <c r="W32" s="106"/>
      <c r="X32" s="106"/>
      <c r="Y32" s="106"/>
      <c r="Z32" s="106"/>
      <c r="BW32" s="102"/>
      <c r="BX32" s="102"/>
      <c r="BY32" s="102"/>
      <c r="BZ32" s="102"/>
    </row>
    <row r="33" spans="1:78" ht="23.25" customHeight="1" hidden="1">
      <c r="A33" s="85">
        <v>152528</v>
      </c>
      <c r="B33" s="119" t="s">
        <v>80</v>
      </c>
      <c r="C33" s="118">
        <v>160433</v>
      </c>
      <c r="D33" s="118">
        <v>155226</v>
      </c>
      <c r="E33" s="122">
        <f>C33-D33</f>
        <v>5207</v>
      </c>
      <c r="F33" s="105"/>
      <c r="W33" s="106"/>
      <c r="X33" s="106"/>
      <c r="Y33" s="106"/>
      <c r="Z33" s="106"/>
      <c r="BW33" s="102"/>
      <c r="BX33" s="102"/>
      <c r="BY33" s="102"/>
      <c r="BZ33" s="102"/>
    </row>
    <row r="34" spans="1:78" ht="23.25" customHeight="1" hidden="1">
      <c r="A34" s="85">
        <v>0</v>
      </c>
      <c r="B34" s="119" t="s">
        <v>81</v>
      </c>
      <c r="C34" s="118"/>
      <c r="D34" s="118"/>
      <c r="E34" s="122">
        <f>C34-D34</f>
        <v>0</v>
      </c>
      <c r="F34" s="105"/>
      <c r="W34" s="106"/>
      <c r="X34" s="106"/>
      <c r="Y34" s="106"/>
      <c r="Z34" s="106"/>
      <c r="BW34" s="102"/>
      <c r="BX34" s="102"/>
      <c r="BY34" s="102"/>
      <c r="BZ34" s="102"/>
    </row>
    <row r="35" spans="1:78" ht="23.25" customHeight="1">
      <c r="A35" s="118">
        <f>SUM(A36)</f>
        <v>26</v>
      </c>
      <c r="B35" s="119" t="s">
        <v>82</v>
      </c>
      <c r="C35" s="118">
        <f>C36</f>
        <v>26</v>
      </c>
      <c r="D35" s="118">
        <f>D36</f>
        <v>26</v>
      </c>
      <c r="E35" s="121">
        <f>SUM(E36)</f>
        <v>0</v>
      </c>
      <c r="F35" s="105"/>
      <c r="W35" s="106"/>
      <c r="X35" s="106"/>
      <c r="Y35" s="106"/>
      <c r="Z35" s="106"/>
      <c r="BW35" s="102"/>
      <c r="BX35" s="102"/>
      <c r="BY35" s="102"/>
      <c r="BZ35" s="102"/>
    </row>
    <row r="36" spans="1:78" ht="23.25" customHeight="1" hidden="1">
      <c r="A36" s="130">
        <v>26</v>
      </c>
      <c r="B36" s="119" t="s">
        <v>83</v>
      </c>
      <c r="C36" s="118">
        <v>26</v>
      </c>
      <c r="D36" s="118">
        <v>26</v>
      </c>
      <c r="E36" s="122">
        <f>C36-D36</f>
        <v>0</v>
      </c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4"/>
      <c r="X36" s="124"/>
      <c r="Y36" s="124"/>
      <c r="Z36" s="124"/>
      <c r="AA36" s="124"/>
      <c r="AB36" s="124"/>
      <c r="BW36" s="102"/>
      <c r="BX36" s="102"/>
      <c r="BY36" s="102"/>
      <c r="BZ36" s="102"/>
    </row>
    <row r="37" spans="1:74" s="112" customFormat="1" ht="33" customHeight="1">
      <c r="A37" s="107">
        <f>SUM(A38,A41)</f>
        <v>153689</v>
      </c>
      <c r="B37" s="131" t="s">
        <v>178</v>
      </c>
      <c r="C37" s="107">
        <f>SUM(C38,C41)</f>
        <v>188675</v>
      </c>
      <c r="D37" s="107">
        <f>SUM(D38,D41)</f>
        <v>171252</v>
      </c>
      <c r="E37" s="109">
        <f>SUM(E38,E41)</f>
        <v>17423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3"/>
      <c r="X37" s="133"/>
      <c r="Y37" s="133"/>
      <c r="Z37" s="133"/>
      <c r="AA37" s="133"/>
      <c r="AB37" s="133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</row>
    <row r="38" spans="1:74" s="137" customFormat="1" ht="23.25" customHeight="1" hidden="1">
      <c r="A38" s="118">
        <f>SUM(A39:A40)</f>
        <v>0</v>
      </c>
      <c r="B38" s="119" t="s">
        <v>84</v>
      </c>
      <c r="C38" s="118">
        <f>SUM(C39:C40)</f>
        <v>0</v>
      </c>
      <c r="D38" s="118">
        <f>SUM(D39:D40)</f>
        <v>0</v>
      </c>
      <c r="E38" s="121">
        <f>SUM(E39:E40)</f>
        <v>0</v>
      </c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5"/>
      <c r="X38" s="135"/>
      <c r="Y38" s="135"/>
      <c r="Z38" s="135"/>
      <c r="AA38" s="135"/>
      <c r="AB38" s="135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</row>
    <row r="39" spans="1:74" s="137" customFormat="1" ht="23.25" customHeight="1" hidden="1">
      <c r="A39" s="130"/>
      <c r="B39" s="138" t="s">
        <v>186</v>
      </c>
      <c r="C39" s="118"/>
      <c r="D39" s="118"/>
      <c r="E39" s="122">
        <f>C39-D39</f>
        <v>0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5"/>
      <c r="X39" s="135"/>
      <c r="Y39" s="135"/>
      <c r="Z39" s="135"/>
      <c r="AA39" s="135"/>
      <c r="AB39" s="135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</row>
    <row r="40" spans="1:78" ht="23.25" customHeight="1" hidden="1">
      <c r="A40" s="139"/>
      <c r="B40" s="119" t="s">
        <v>85</v>
      </c>
      <c r="C40" s="118"/>
      <c r="D40" s="118"/>
      <c r="E40" s="122">
        <f>C40-D40</f>
        <v>0</v>
      </c>
      <c r="F40" s="105"/>
      <c r="W40" s="106"/>
      <c r="X40" s="106"/>
      <c r="Y40" s="106"/>
      <c r="Z40" s="106"/>
      <c r="BW40" s="102"/>
      <c r="BX40" s="102"/>
      <c r="BY40" s="102"/>
      <c r="BZ40" s="102"/>
    </row>
    <row r="41" spans="1:78" ht="18" customHeight="1">
      <c r="A41" s="118">
        <f>SUM(A42:A43)</f>
        <v>153689</v>
      </c>
      <c r="B41" s="119" t="s">
        <v>86</v>
      </c>
      <c r="C41" s="118">
        <f>SUM(C42:C43)</f>
        <v>188675</v>
      </c>
      <c r="D41" s="118">
        <f>SUM(D42:D43)</f>
        <v>171252</v>
      </c>
      <c r="E41" s="121">
        <f>SUM(E42:E43)</f>
        <v>17423</v>
      </c>
      <c r="F41" s="105"/>
      <c r="W41" s="106"/>
      <c r="X41" s="106"/>
      <c r="Y41" s="106"/>
      <c r="Z41" s="106"/>
      <c r="BW41" s="102"/>
      <c r="BX41" s="102"/>
      <c r="BY41" s="102"/>
      <c r="BZ41" s="102"/>
    </row>
    <row r="42" spans="1:78" ht="23.25" customHeight="1" hidden="1">
      <c r="A42" s="130">
        <v>153689</v>
      </c>
      <c r="B42" s="119" t="s">
        <v>120</v>
      </c>
      <c r="C42" s="118">
        <v>188675</v>
      </c>
      <c r="D42" s="118">
        <v>171252</v>
      </c>
      <c r="E42" s="122">
        <f>C42-D42</f>
        <v>17423</v>
      </c>
      <c r="F42" s="105"/>
      <c r="W42" s="106"/>
      <c r="X42" s="106"/>
      <c r="Y42" s="106"/>
      <c r="Z42" s="106"/>
      <c r="BW42" s="102"/>
      <c r="BX42" s="102"/>
      <c r="BY42" s="102"/>
      <c r="BZ42" s="102"/>
    </row>
    <row r="43" spans="1:78" ht="23.25" customHeight="1" hidden="1">
      <c r="A43" s="130"/>
      <c r="B43" s="119" t="s">
        <v>145</v>
      </c>
      <c r="C43" s="118"/>
      <c r="D43" s="118"/>
      <c r="E43" s="122">
        <f>C43-D43</f>
        <v>0</v>
      </c>
      <c r="F43" s="105"/>
      <c r="W43" s="106"/>
      <c r="X43" s="106"/>
      <c r="Y43" s="106"/>
      <c r="Z43" s="106"/>
      <c r="BW43" s="102"/>
      <c r="BX43" s="102"/>
      <c r="BY43" s="102"/>
      <c r="BZ43" s="102"/>
    </row>
    <row r="44" spans="1:74" s="117" customFormat="1" ht="23.25" customHeight="1">
      <c r="A44" s="113">
        <f>SUM(A45,A47,A50,A53,A56,A59,A62,A68,A65)</f>
        <v>11401140</v>
      </c>
      <c r="B44" s="114" t="s">
        <v>58</v>
      </c>
      <c r="C44" s="113">
        <f>SUM(C45,C47,C50,C53,C56,C59,C62,C68,C65)</f>
        <v>12499144</v>
      </c>
      <c r="D44" s="113">
        <f>SUM(D45,D47,D50,D53,D56,D59,D62,D68,D65)</f>
        <v>12280517</v>
      </c>
      <c r="E44" s="115">
        <f>SUM(E45,E47,E50,E53,E56,E59,E62,E68,E65)</f>
        <v>218627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</row>
    <row r="45" spans="1:78" ht="23.25" customHeight="1">
      <c r="A45" s="118">
        <f>A46</f>
        <v>3231228</v>
      </c>
      <c r="B45" s="119" t="s">
        <v>87</v>
      </c>
      <c r="C45" s="118">
        <f>C46</f>
        <v>3231228</v>
      </c>
      <c r="D45" s="118">
        <f>D46</f>
        <v>3231228</v>
      </c>
      <c r="E45" s="121">
        <f>E46</f>
        <v>0</v>
      </c>
      <c r="F45" s="105"/>
      <c r="W45" s="106"/>
      <c r="X45" s="106"/>
      <c r="Y45" s="106"/>
      <c r="Z45" s="106"/>
      <c r="BW45" s="102"/>
      <c r="BX45" s="102"/>
      <c r="BY45" s="102"/>
      <c r="BZ45" s="102"/>
    </row>
    <row r="46" spans="1:78" ht="23.25" customHeight="1" hidden="1">
      <c r="A46" s="130">
        <v>3231228</v>
      </c>
      <c r="B46" s="119" t="s">
        <v>88</v>
      </c>
      <c r="C46" s="118">
        <v>3231228</v>
      </c>
      <c r="D46" s="118">
        <v>3231228</v>
      </c>
      <c r="E46" s="122">
        <f>C46-D46</f>
        <v>0</v>
      </c>
      <c r="F46" s="105"/>
      <c r="W46" s="106"/>
      <c r="X46" s="106"/>
      <c r="Y46" s="106"/>
      <c r="Z46" s="106"/>
      <c r="BW46" s="102"/>
      <c r="BX46" s="102"/>
      <c r="BY46" s="102"/>
      <c r="BZ46" s="102"/>
    </row>
    <row r="47" spans="1:78" ht="23.25" customHeight="1">
      <c r="A47" s="118">
        <f>SUM(A48:A49)</f>
        <v>25305</v>
      </c>
      <c r="B47" s="119" t="s">
        <v>146</v>
      </c>
      <c r="C47" s="118">
        <f>SUM(C48:C49)</f>
        <v>20010</v>
      </c>
      <c r="D47" s="118">
        <f>SUM(D48:D49)</f>
        <v>22585</v>
      </c>
      <c r="E47" s="121">
        <f>SUM(E48:E49)</f>
        <v>-2575</v>
      </c>
      <c r="F47" s="105"/>
      <c r="W47" s="106"/>
      <c r="X47" s="106"/>
      <c r="Y47" s="106"/>
      <c r="Z47" s="106"/>
      <c r="BW47" s="102"/>
      <c r="BX47" s="102"/>
      <c r="BY47" s="102"/>
      <c r="BZ47" s="102"/>
    </row>
    <row r="48" spans="1:78" ht="23.25" customHeight="1" hidden="1">
      <c r="A48" s="130">
        <v>65269</v>
      </c>
      <c r="B48" s="119" t="s">
        <v>89</v>
      </c>
      <c r="C48" s="118">
        <v>65269</v>
      </c>
      <c r="D48" s="118">
        <v>65269</v>
      </c>
      <c r="E48" s="122">
        <f>C48-D48</f>
        <v>0</v>
      </c>
      <c r="F48" s="105"/>
      <c r="W48" s="106"/>
      <c r="X48" s="106"/>
      <c r="Y48" s="106"/>
      <c r="Z48" s="106"/>
      <c r="BW48" s="102"/>
      <c r="BX48" s="102"/>
      <c r="BY48" s="102"/>
      <c r="BZ48" s="102"/>
    </row>
    <row r="49" spans="1:78" ht="23.25" customHeight="1" hidden="1">
      <c r="A49" s="130">
        <v>-39964</v>
      </c>
      <c r="B49" s="119" t="s">
        <v>147</v>
      </c>
      <c r="C49" s="118">
        <v>-45259</v>
      </c>
      <c r="D49" s="118">
        <v>-42684</v>
      </c>
      <c r="E49" s="122">
        <f>C49-D49</f>
        <v>-2575</v>
      </c>
      <c r="F49" s="105"/>
      <c r="W49" s="106"/>
      <c r="X49" s="106"/>
      <c r="Y49" s="106"/>
      <c r="Z49" s="106"/>
      <c r="BW49" s="102"/>
      <c r="BX49" s="102"/>
      <c r="BY49" s="102"/>
      <c r="BZ49" s="102"/>
    </row>
    <row r="50" spans="1:78" ht="23.25" customHeight="1">
      <c r="A50" s="118">
        <f>SUM(A51:A52)</f>
        <v>5421219</v>
      </c>
      <c r="B50" s="119" t="s">
        <v>90</v>
      </c>
      <c r="C50" s="118">
        <f>SUM(C51:C52)</f>
        <v>6205035</v>
      </c>
      <c r="D50" s="118">
        <f>SUM(D51:D52)</f>
        <v>5906002</v>
      </c>
      <c r="E50" s="121">
        <f>SUM(E51:E52)</f>
        <v>299033</v>
      </c>
      <c r="F50" s="105"/>
      <c r="W50" s="106"/>
      <c r="X50" s="106"/>
      <c r="Y50" s="106"/>
      <c r="Z50" s="106"/>
      <c r="BW50" s="102"/>
      <c r="BX50" s="102"/>
      <c r="BY50" s="102"/>
      <c r="BZ50" s="102"/>
    </row>
    <row r="51" spans="1:78" ht="23.25" customHeight="1" hidden="1">
      <c r="A51" s="130">
        <v>7434730</v>
      </c>
      <c r="B51" s="119" t="s">
        <v>91</v>
      </c>
      <c r="C51" s="120">
        <v>8520941</v>
      </c>
      <c r="D51" s="120">
        <v>8064576</v>
      </c>
      <c r="E51" s="122">
        <f>C51-D51</f>
        <v>456365</v>
      </c>
      <c r="F51" s="105"/>
      <c r="W51" s="106"/>
      <c r="X51" s="106"/>
      <c r="Y51" s="106"/>
      <c r="Z51" s="106"/>
      <c r="BW51" s="102"/>
      <c r="BX51" s="102"/>
      <c r="BY51" s="102"/>
      <c r="BZ51" s="102"/>
    </row>
    <row r="52" spans="1:78" ht="23.25" customHeight="1" hidden="1">
      <c r="A52" s="130">
        <v>-2013511</v>
      </c>
      <c r="B52" s="119" t="s">
        <v>148</v>
      </c>
      <c r="C52" s="118">
        <v>-2315906</v>
      </c>
      <c r="D52" s="118">
        <v>-2158574</v>
      </c>
      <c r="E52" s="122">
        <f>C52-D52</f>
        <v>-157332</v>
      </c>
      <c r="F52" s="105"/>
      <c r="W52" s="106"/>
      <c r="X52" s="106"/>
      <c r="Y52" s="106"/>
      <c r="Z52" s="106"/>
      <c r="BW52" s="102"/>
      <c r="BX52" s="102"/>
      <c r="BY52" s="102"/>
      <c r="BZ52" s="102"/>
    </row>
    <row r="53" spans="1:78" ht="23.25" customHeight="1">
      <c r="A53" s="118">
        <f>SUM(A54:A55)</f>
        <v>2333162</v>
      </c>
      <c r="B53" s="119" t="s">
        <v>92</v>
      </c>
      <c r="C53" s="118">
        <f>SUM(C54:C55)</f>
        <v>2758766</v>
      </c>
      <c r="D53" s="118">
        <f>SUM(D54:D55)</f>
        <v>2800388</v>
      </c>
      <c r="E53" s="121">
        <f>SUM(E54:E55)</f>
        <v>-41622</v>
      </c>
      <c r="F53" s="105"/>
      <c r="W53" s="106"/>
      <c r="X53" s="106"/>
      <c r="Y53" s="106"/>
      <c r="Z53" s="106"/>
      <c r="BW53" s="102"/>
      <c r="BX53" s="102"/>
      <c r="BY53" s="102"/>
      <c r="BZ53" s="102"/>
    </row>
    <row r="54" spans="1:78" ht="21.75" customHeight="1" hidden="1">
      <c r="A54" s="130">
        <v>9389121</v>
      </c>
      <c r="B54" s="119" t="s">
        <v>93</v>
      </c>
      <c r="C54" s="118">
        <v>9822229</v>
      </c>
      <c r="D54" s="118">
        <v>9852770</v>
      </c>
      <c r="E54" s="122">
        <f>C54-D54</f>
        <v>-30541</v>
      </c>
      <c r="F54" s="105"/>
      <c r="W54" s="106"/>
      <c r="X54" s="106"/>
      <c r="Y54" s="106"/>
      <c r="Z54" s="106"/>
      <c r="BW54" s="102"/>
      <c r="BX54" s="102"/>
      <c r="BY54" s="102"/>
      <c r="BZ54" s="102"/>
    </row>
    <row r="55" spans="1:78" ht="23.25" customHeight="1" hidden="1">
      <c r="A55" s="130">
        <v>-7055959</v>
      </c>
      <c r="B55" s="119" t="s">
        <v>149</v>
      </c>
      <c r="C55" s="118">
        <v>-7063463</v>
      </c>
      <c r="D55" s="118">
        <v>-7052382</v>
      </c>
      <c r="E55" s="122">
        <f>C55-D55</f>
        <v>-11081</v>
      </c>
      <c r="F55" s="105"/>
      <c r="W55" s="106"/>
      <c r="X55" s="106"/>
      <c r="Y55" s="106"/>
      <c r="Z55" s="106"/>
      <c r="BW55" s="102"/>
      <c r="BX55" s="102"/>
      <c r="BY55" s="102"/>
      <c r="BZ55" s="102"/>
    </row>
    <row r="56" spans="1:78" ht="23.25" customHeight="1">
      <c r="A56" s="118">
        <f>SUM(A57:A58)</f>
        <v>125527</v>
      </c>
      <c r="B56" s="119" t="s">
        <v>94</v>
      </c>
      <c r="C56" s="118">
        <f>SUM(C57:C58)</f>
        <v>92825</v>
      </c>
      <c r="D56" s="118">
        <f>SUM(D57:D58)</f>
        <v>105696</v>
      </c>
      <c r="E56" s="121">
        <f>SUM(E57:E58)</f>
        <v>-12871</v>
      </c>
      <c r="F56" s="105"/>
      <c r="W56" s="106"/>
      <c r="X56" s="106"/>
      <c r="Y56" s="106"/>
      <c r="Z56" s="106"/>
      <c r="BW56" s="102"/>
      <c r="BX56" s="102"/>
      <c r="BY56" s="102"/>
      <c r="BZ56" s="102"/>
    </row>
    <row r="57" spans="1:78" ht="23.25" customHeight="1" hidden="1">
      <c r="A57" s="130">
        <v>416302</v>
      </c>
      <c r="B57" s="119" t="s">
        <v>95</v>
      </c>
      <c r="C57" s="118">
        <v>413952</v>
      </c>
      <c r="D57" s="118">
        <v>412787</v>
      </c>
      <c r="E57" s="122">
        <f>C57-D57</f>
        <v>1165</v>
      </c>
      <c r="F57" s="105"/>
      <c r="W57" s="106"/>
      <c r="X57" s="106"/>
      <c r="Y57" s="106"/>
      <c r="Z57" s="106"/>
      <c r="BW57" s="102"/>
      <c r="BX57" s="102"/>
      <c r="BY57" s="102"/>
      <c r="BZ57" s="102"/>
    </row>
    <row r="58" spans="1:78" ht="23.25" customHeight="1" hidden="1">
      <c r="A58" s="130">
        <v>-290775</v>
      </c>
      <c r="B58" s="140" t="s">
        <v>150</v>
      </c>
      <c r="C58" s="118">
        <v>-321127</v>
      </c>
      <c r="D58" s="118">
        <v>-307091</v>
      </c>
      <c r="E58" s="122">
        <f>C58-D58</f>
        <v>-14036</v>
      </c>
      <c r="F58" s="105"/>
      <c r="W58" s="106"/>
      <c r="X58" s="106"/>
      <c r="Y58" s="106"/>
      <c r="Z58" s="106"/>
      <c r="BW58" s="102"/>
      <c r="BX58" s="102"/>
      <c r="BY58" s="102"/>
      <c r="BZ58" s="102"/>
    </row>
    <row r="59" spans="1:78" ht="23.25" customHeight="1">
      <c r="A59" s="118">
        <f>SUM(A60:A61)</f>
        <v>204316</v>
      </c>
      <c r="B59" s="119" t="s">
        <v>96</v>
      </c>
      <c r="C59" s="118">
        <f>SUM(C60:C61)</f>
        <v>188975</v>
      </c>
      <c r="D59" s="118">
        <f>SUM(D60:D61)</f>
        <v>212046</v>
      </c>
      <c r="E59" s="121">
        <f>SUM(E60:E61)</f>
        <v>-23071</v>
      </c>
      <c r="F59" s="105"/>
      <c r="W59" s="106"/>
      <c r="X59" s="106"/>
      <c r="Y59" s="106"/>
      <c r="Z59" s="106"/>
      <c r="BW59" s="102"/>
      <c r="BX59" s="102"/>
      <c r="BY59" s="102"/>
      <c r="BZ59" s="102"/>
    </row>
    <row r="60" spans="1:78" ht="23.25" customHeight="1" hidden="1">
      <c r="A60" s="130">
        <v>927359</v>
      </c>
      <c r="B60" s="119" t="s">
        <v>97</v>
      </c>
      <c r="C60" s="118">
        <v>952144</v>
      </c>
      <c r="D60" s="118">
        <v>959832</v>
      </c>
      <c r="E60" s="122">
        <f>C60-D60</f>
        <v>-7688</v>
      </c>
      <c r="F60" s="105"/>
      <c r="W60" s="106"/>
      <c r="X60" s="106"/>
      <c r="Y60" s="106"/>
      <c r="Z60" s="106"/>
      <c r="BW60" s="102"/>
      <c r="BX60" s="102"/>
      <c r="BY60" s="102"/>
      <c r="BZ60" s="102"/>
    </row>
    <row r="61" spans="1:78" ht="23.25" customHeight="1" hidden="1">
      <c r="A61" s="130">
        <v>-723043</v>
      </c>
      <c r="B61" s="119" t="s">
        <v>151</v>
      </c>
      <c r="C61" s="118">
        <v>-763169</v>
      </c>
      <c r="D61" s="118">
        <v>-747786</v>
      </c>
      <c r="E61" s="122">
        <f>C61-D61</f>
        <v>-15383</v>
      </c>
      <c r="F61" s="105"/>
      <c r="W61" s="106"/>
      <c r="X61" s="106"/>
      <c r="Y61" s="106"/>
      <c r="Z61" s="106"/>
      <c r="BW61" s="102"/>
      <c r="BX61" s="102"/>
      <c r="BY61" s="102"/>
      <c r="BZ61" s="102"/>
    </row>
    <row r="62" spans="1:78" ht="23.25" customHeight="1" hidden="1">
      <c r="A62" s="118">
        <f>SUM(A63:A64)</f>
        <v>0</v>
      </c>
      <c r="B62" s="138" t="s">
        <v>59</v>
      </c>
      <c r="C62" s="118">
        <f>SUM(C63:C64)</f>
        <v>0</v>
      </c>
      <c r="D62" s="118">
        <f>SUM(D63:D64)</f>
        <v>0</v>
      </c>
      <c r="E62" s="121">
        <f>SUM(E63:E64)</f>
        <v>0</v>
      </c>
      <c r="F62" s="105"/>
      <c r="W62" s="106"/>
      <c r="X62" s="106"/>
      <c r="Y62" s="106"/>
      <c r="Z62" s="106"/>
      <c r="BW62" s="102"/>
      <c r="BX62" s="102"/>
      <c r="BY62" s="102"/>
      <c r="BZ62" s="102"/>
    </row>
    <row r="63" spans="1:78" ht="23.25" customHeight="1" hidden="1">
      <c r="A63" s="130">
        <v>0</v>
      </c>
      <c r="B63" s="138" t="s">
        <v>60</v>
      </c>
      <c r="C63" s="118"/>
      <c r="D63" s="118"/>
      <c r="E63" s="122">
        <f>C63-D63</f>
        <v>0</v>
      </c>
      <c r="F63" s="105"/>
      <c r="W63" s="106"/>
      <c r="X63" s="106"/>
      <c r="Y63" s="106"/>
      <c r="Z63" s="106"/>
      <c r="BW63" s="102"/>
      <c r="BX63" s="102"/>
      <c r="BY63" s="102"/>
      <c r="BZ63" s="102"/>
    </row>
    <row r="64" spans="1:78" ht="23.25" customHeight="1" hidden="1">
      <c r="A64" s="130">
        <v>0</v>
      </c>
      <c r="B64" s="119" t="s">
        <v>154</v>
      </c>
      <c r="C64" s="118"/>
      <c r="D64" s="118"/>
      <c r="E64" s="122">
        <f>C64-D64</f>
        <v>0</v>
      </c>
      <c r="F64" s="105"/>
      <c r="W64" s="106"/>
      <c r="X64" s="106"/>
      <c r="Y64" s="106"/>
      <c r="Z64" s="106"/>
      <c r="BW64" s="102"/>
      <c r="BX64" s="102"/>
      <c r="BY64" s="102"/>
      <c r="BZ64" s="102"/>
    </row>
    <row r="65" spans="1:78" ht="23.25" customHeight="1">
      <c r="A65" s="118">
        <f>SUM(A66:A67)</f>
        <v>2839</v>
      </c>
      <c r="B65" s="138" t="s">
        <v>169</v>
      </c>
      <c r="C65" s="184">
        <f>SUM(C66:C67)</f>
        <v>2305</v>
      </c>
      <c r="D65" s="118">
        <f>SUM(D66:D67)</f>
        <v>2572</v>
      </c>
      <c r="E65" s="121">
        <f>SUM(E66:E67)</f>
        <v>-267</v>
      </c>
      <c r="F65" s="105"/>
      <c r="W65" s="106"/>
      <c r="X65" s="106"/>
      <c r="Y65" s="106"/>
      <c r="Z65" s="106"/>
      <c r="BW65" s="102"/>
      <c r="BX65" s="102"/>
      <c r="BY65" s="102"/>
      <c r="BZ65" s="102"/>
    </row>
    <row r="66" spans="1:78" ht="23.25" customHeight="1" hidden="1">
      <c r="A66" s="130">
        <v>6248</v>
      </c>
      <c r="B66" s="138" t="s">
        <v>170</v>
      </c>
      <c r="C66" s="118">
        <v>6248</v>
      </c>
      <c r="D66" s="118">
        <v>6248</v>
      </c>
      <c r="E66" s="122"/>
      <c r="F66" s="105"/>
      <c r="W66" s="106"/>
      <c r="X66" s="106"/>
      <c r="Y66" s="106"/>
      <c r="Z66" s="106"/>
      <c r="BW66" s="102"/>
      <c r="BX66" s="102"/>
      <c r="BY66" s="102"/>
      <c r="BZ66" s="102"/>
    </row>
    <row r="67" spans="1:78" ht="23.25" customHeight="1" hidden="1">
      <c r="A67" s="130">
        <v>-3409</v>
      </c>
      <c r="B67" s="119" t="s">
        <v>171</v>
      </c>
      <c r="C67" s="118">
        <v>-3943</v>
      </c>
      <c r="D67" s="118">
        <v>-3676</v>
      </c>
      <c r="E67" s="122">
        <f>C67-D67</f>
        <v>-267</v>
      </c>
      <c r="F67" s="105"/>
      <c r="W67" s="106"/>
      <c r="X67" s="106"/>
      <c r="Y67" s="106"/>
      <c r="Z67" s="106"/>
      <c r="BW67" s="102"/>
      <c r="BX67" s="102"/>
      <c r="BY67" s="102"/>
      <c r="BZ67" s="102"/>
    </row>
    <row r="68" spans="1:78" ht="23.25" customHeight="1">
      <c r="A68" s="118">
        <f>SUM(A69:A71)</f>
        <v>57544</v>
      </c>
      <c r="B68" s="138" t="s">
        <v>152</v>
      </c>
      <c r="C68" s="118">
        <f>SUM(C69:C71)</f>
        <v>0</v>
      </c>
      <c r="D68" s="118">
        <f>SUM(D69:D71)</f>
        <v>0</v>
      </c>
      <c r="E68" s="121">
        <f>SUM(E69:E71)</f>
        <v>0</v>
      </c>
      <c r="F68" s="105"/>
      <c r="W68" s="106"/>
      <c r="X68" s="106"/>
      <c r="Y68" s="106"/>
      <c r="Z68" s="106"/>
      <c r="BW68" s="102"/>
      <c r="BX68" s="102"/>
      <c r="BY68" s="102"/>
      <c r="BZ68" s="102"/>
    </row>
    <row r="69" spans="1:78" ht="23.25" customHeight="1" hidden="1">
      <c r="A69" s="130">
        <v>57544</v>
      </c>
      <c r="B69" s="138" t="s">
        <v>61</v>
      </c>
      <c r="C69" s="118"/>
      <c r="D69" s="118"/>
      <c r="E69" s="122">
        <f>C69-D69</f>
        <v>0</v>
      </c>
      <c r="F69" s="105"/>
      <c r="W69" s="106"/>
      <c r="X69" s="106"/>
      <c r="Y69" s="106"/>
      <c r="Z69" s="106"/>
      <c r="BW69" s="102"/>
      <c r="BX69" s="102"/>
      <c r="BY69" s="102"/>
      <c r="BZ69" s="102"/>
    </row>
    <row r="70" spans="1:78" ht="23.25" customHeight="1" hidden="1">
      <c r="A70" s="130">
        <v>0</v>
      </c>
      <c r="B70" s="138" t="s">
        <v>198</v>
      </c>
      <c r="C70" s="118"/>
      <c r="D70" s="118"/>
      <c r="E70" s="122">
        <f>C70-D70</f>
        <v>0</v>
      </c>
      <c r="F70" s="105"/>
      <c r="W70" s="106"/>
      <c r="X70" s="106"/>
      <c r="Y70" s="106"/>
      <c r="Z70" s="106"/>
      <c r="BW70" s="102"/>
      <c r="BX70" s="102"/>
      <c r="BY70" s="102"/>
      <c r="BZ70" s="102"/>
    </row>
    <row r="71" spans="1:78" ht="23.25" customHeight="1" hidden="1">
      <c r="A71" s="130"/>
      <c r="B71" s="138" t="s">
        <v>155</v>
      </c>
      <c r="C71" s="118"/>
      <c r="D71" s="118"/>
      <c r="E71" s="122">
        <f>C71-D71</f>
        <v>0</v>
      </c>
      <c r="F71" s="105"/>
      <c r="W71" s="106"/>
      <c r="X71" s="106"/>
      <c r="Y71" s="106"/>
      <c r="Z71" s="106"/>
      <c r="BW71" s="102"/>
      <c r="BX71" s="102"/>
      <c r="BY71" s="102"/>
      <c r="BZ71" s="102"/>
    </row>
    <row r="72" spans="1:74" s="117" customFormat="1" ht="23.25" customHeight="1">
      <c r="A72" s="113">
        <f>A73</f>
        <v>319433</v>
      </c>
      <c r="B72" s="114" t="s">
        <v>62</v>
      </c>
      <c r="C72" s="113">
        <f>C73</f>
        <v>190426</v>
      </c>
      <c r="D72" s="113">
        <f>D73</f>
        <v>239525</v>
      </c>
      <c r="E72" s="115">
        <f>E73</f>
        <v>-49099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</row>
    <row r="73" spans="1:78" ht="23.25" customHeight="1">
      <c r="A73" s="118">
        <f>A75+A74</f>
        <v>319433</v>
      </c>
      <c r="B73" s="119" t="s">
        <v>98</v>
      </c>
      <c r="C73" s="118">
        <f>C75+C74</f>
        <v>190426</v>
      </c>
      <c r="D73" s="118">
        <f>D75+D74</f>
        <v>239525</v>
      </c>
      <c r="E73" s="121">
        <f>E75+E74</f>
        <v>-49099</v>
      </c>
      <c r="F73" s="105"/>
      <c r="W73" s="106"/>
      <c r="X73" s="106"/>
      <c r="Y73" s="106"/>
      <c r="Z73" s="106"/>
      <c r="BW73" s="102"/>
      <c r="BX73" s="102"/>
      <c r="BY73" s="102"/>
      <c r="BZ73" s="102"/>
    </row>
    <row r="74" spans="1:78" ht="23.25" customHeight="1" hidden="1">
      <c r="A74" s="118">
        <v>8</v>
      </c>
      <c r="B74" s="119" t="s">
        <v>224</v>
      </c>
      <c r="C74" s="118">
        <v>5</v>
      </c>
      <c r="D74" s="118">
        <v>8</v>
      </c>
      <c r="E74" s="122">
        <f>C74-D74</f>
        <v>-3</v>
      </c>
      <c r="F74" s="105"/>
      <c r="W74" s="106"/>
      <c r="X74" s="106"/>
      <c r="Y74" s="106"/>
      <c r="Z74" s="106"/>
      <c r="BW74" s="102"/>
      <c r="BX74" s="102"/>
      <c r="BY74" s="102"/>
      <c r="BZ74" s="102"/>
    </row>
    <row r="75" spans="1:78" ht="23.25" customHeight="1" hidden="1">
      <c r="A75" s="130">
        <v>319425</v>
      </c>
      <c r="B75" s="119" t="s">
        <v>99</v>
      </c>
      <c r="C75" s="118">
        <v>190421</v>
      </c>
      <c r="D75" s="118">
        <v>239517</v>
      </c>
      <c r="E75" s="122">
        <f>C75-D75</f>
        <v>-49096</v>
      </c>
      <c r="F75" s="105"/>
      <c r="W75" s="106"/>
      <c r="X75" s="106"/>
      <c r="Y75" s="106"/>
      <c r="Z75" s="106"/>
      <c r="BW75" s="102"/>
      <c r="BX75" s="102"/>
      <c r="BY75" s="102"/>
      <c r="BZ75" s="102"/>
    </row>
    <row r="76" spans="1:74" s="117" customFormat="1" ht="23.25" customHeight="1">
      <c r="A76" s="113">
        <f aca="true" t="shared" si="1" ref="A76:E77">A77</f>
        <v>614634</v>
      </c>
      <c r="B76" s="114" t="s">
        <v>63</v>
      </c>
      <c r="C76" s="113">
        <f t="shared" si="1"/>
        <v>740033</v>
      </c>
      <c r="D76" s="113">
        <f t="shared" si="1"/>
        <v>681669</v>
      </c>
      <c r="E76" s="115">
        <f t="shared" si="1"/>
        <v>58364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</row>
    <row r="77" spans="1:78" ht="23.25" customHeight="1">
      <c r="A77" s="118">
        <f t="shared" si="1"/>
        <v>614634</v>
      </c>
      <c r="B77" s="119" t="s">
        <v>100</v>
      </c>
      <c r="C77" s="118">
        <f t="shared" si="1"/>
        <v>740033</v>
      </c>
      <c r="D77" s="118">
        <f t="shared" si="1"/>
        <v>681669</v>
      </c>
      <c r="E77" s="121">
        <f t="shared" si="1"/>
        <v>58364</v>
      </c>
      <c r="F77" s="105"/>
      <c r="W77" s="106"/>
      <c r="X77" s="106"/>
      <c r="Y77" s="106"/>
      <c r="Z77" s="106"/>
      <c r="BW77" s="102"/>
      <c r="BX77" s="102"/>
      <c r="BY77" s="102"/>
      <c r="BZ77" s="102"/>
    </row>
    <row r="78" spans="1:78" ht="23.25" customHeight="1" hidden="1">
      <c r="A78" s="130">
        <v>614634</v>
      </c>
      <c r="B78" s="119" t="s">
        <v>183</v>
      </c>
      <c r="C78" s="118">
        <v>740033</v>
      </c>
      <c r="D78" s="118">
        <v>681669</v>
      </c>
      <c r="E78" s="122">
        <f>C78-D78</f>
        <v>58364</v>
      </c>
      <c r="F78" s="105"/>
      <c r="W78" s="106"/>
      <c r="X78" s="106"/>
      <c r="Y78" s="106"/>
      <c r="Z78" s="106"/>
      <c r="BW78" s="102"/>
      <c r="BX78" s="102"/>
      <c r="BY78" s="102"/>
      <c r="BZ78" s="102"/>
    </row>
    <row r="79" spans="1:74" s="117" customFormat="1" ht="23.25" customHeight="1">
      <c r="A79" s="113">
        <f>SUM(A80,A84,A95)</f>
        <v>14764493</v>
      </c>
      <c r="B79" s="114" t="s">
        <v>64</v>
      </c>
      <c r="C79" s="113">
        <f>SUM(C80,C84,C95)</f>
        <v>14046703</v>
      </c>
      <c r="D79" s="113">
        <f>SUM(D80,D84,D95)</f>
        <v>14400607</v>
      </c>
      <c r="E79" s="115">
        <f>SUM(E80,E84,E95)</f>
        <v>-353904</v>
      </c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</row>
    <row r="80" spans="1:74" s="117" customFormat="1" ht="23.25" customHeight="1">
      <c r="A80" s="113">
        <f>SUM(A81:A83)</f>
        <v>5252</v>
      </c>
      <c r="B80" s="119" t="s">
        <v>163</v>
      </c>
      <c r="C80" s="113">
        <f>SUM(C81:C83)</f>
        <v>5252</v>
      </c>
      <c r="D80" s="113">
        <f>SUM(D81:D83)</f>
        <v>5252</v>
      </c>
      <c r="E80" s="115">
        <f>SUM(E81:E83)</f>
        <v>0</v>
      </c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</row>
    <row r="81" spans="1:74" s="117" customFormat="1" ht="23.25" customHeight="1" hidden="1">
      <c r="A81" s="113">
        <v>3620</v>
      </c>
      <c r="B81" s="119" t="s">
        <v>164</v>
      </c>
      <c r="C81" s="113">
        <v>3620</v>
      </c>
      <c r="D81" s="113">
        <v>3620</v>
      </c>
      <c r="E81" s="122">
        <f>C81-D81</f>
        <v>0</v>
      </c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</row>
    <row r="82" spans="1:74" s="117" customFormat="1" ht="23.25" customHeight="1" hidden="1">
      <c r="A82" s="113">
        <v>-173</v>
      </c>
      <c r="B82" s="119" t="s">
        <v>165</v>
      </c>
      <c r="C82" s="113">
        <v>-173</v>
      </c>
      <c r="D82" s="113">
        <v>-173</v>
      </c>
      <c r="E82" s="122">
        <f>C82-D82</f>
        <v>0</v>
      </c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</row>
    <row r="83" spans="1:74" s="117" customFormat="1" ht="23.25" customHeight="1" hidden="1">
      <c r="A83" s="113">
        <v>1805</v>
      </c>
      <c r="B83" s="119" t="s">
        <v>196</v>
      </c>
      <c r="C83" s="113">
        <v>1805</v>
      </c>
      <c r="D83" s="113">
        <v>1805</v>
      </c>
      <c r="E83" s="122">
        <f>C83-D83</f>
        <v>0</v>
      </c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</row>
    <row r="84" spans="1:78" ht="20.25" customHeight="1">
      <c r="A84" s="118">
        <f>SUM(A85:A91)</f>
        <v>14759241</v>
      </c>
      <c r="B84" s="119" t="s">
        <v>101</v>
      </c>
      <c r="C84" s="118">
        <f>SUM(C85:C91)</f>
        <v>14041451</v>
      </c>
      <c r="D84" s="118">
        <f>SUM(D85:D91)</f>
        <v>14395355</v>
      </c>
      <c r="E84" s="121">
        <f>SUM(E85:E91)</f>
        <v>-353904</v>
      </c>
      <c r="F84" s="105"/>
      <c r="W84" s="106"/>
      <c r="X84" s="106"/>
      <c r="Y84" s="106"/>
      <c r="Z84" s="106"/>
      <c r="BW84" s="102"/>
      <c r="BX84" s="102"/>
      <c r="BY84" s="102"/>
      <c r="BZ84" s="102"/>
    </row>
    <row r="85" spans="1:78" ht="23.25" customHeight="1" hidden="1">
      <c r="A85" s="141">
        <v>29928</v>
      </c>
      <c r="B85" s="119" t="s">
        <v>102</v>
      </c>
      <c r="C85" s="118">
        <v>29324</v>
      </c>
      <c r="D85" s="118">
        <v>28820</v>
      </c>
      <c r="E85" s="122">
        <f aca="true" t="shared" si="2" ref="E85:E91">C85-D85</f>
        <v>504</v>
      </c>
      <c r="F85" s="105"/>
      <c r="W85" s="106"/>
      <c r="X85" s="106"/>
      <c r="Y85" s="106"/>
      <c r="Z85" s="106"/>
      <c r="BW85" s="102"/>
      <c r="BX85" s="102"/>
      <c r="BY85" s="102"/>
      <c r="BZ85" s="102"/>
    </row>
    <row r="86" spans="1:78" ht="23.25" customHeight="1" hidden="1">
      <c r="A86" s="141">
        <v>94917</v>
      </c>
      <c r="B86" s="142" t="s">
        <v>166</v>
      </c>
      <c r="C86" s="120">
        <v>97035</v>
      </c>
      <c r="D86" s="120">
        <v>96155</v>
      </c>
      <c r="E86" s="122">
        <f t="shared" si="2"/>
        <v>880</v>
      </c>
      <c r="F86" s="105"/>
      <c r="W86" s="106"/>
      <c r="X86" s="106"/>
      <c r="Y86" s="106"/>
      <c r="Z86" s="106"/>
      <c r="BW86" s="102"/>
      <c r="BX86" s="102"/>
      <c r="BY86" s="102"/>
      <c r="BZ86" s="102"/>
    </row>
    <row r="87" spans="1:78" ht="23.25" customHeight="1" hidden="1">
      <c r="A87" s="141">
        <v>-69277</v>
      </c>
      <c r="B87" s="142" t="s">
        <v>167</v>
      </c>
      <c r="C87" s="118">
        <v>-70235</v>
      </c>
      <c r="D87" s="118">
        <v>-69649</v>
      </c>
      <c r="E87" s="122">
        <f t="shared" si="2"/>
        <v>-586</v>
      </c>
      <c r="F87" s="105"/>
      <c r="W87" s="106"/>
      <c r="X87" s="106"/>
      <c r="Y87" s="106"/>
      <c r="Z87" s="106"/>
      <c r="BW87" s="102"/>
      <c r="BX87" s="102"/>
      <c r="BY87" s="102"/>
      <c r="BZ87" s="102"/>
    </row>
    <row r="88" spans="1:78" ht="23.25" customHeight="1" hidden="1">
      <c r="A88" s="141">
        <v>145993</v>
      </c>
      <c r="B88" s="119" t="s">
        <v>103</v>
      </c>
      <c r="C88" s="118">
        <v>119445</v>
      </c>
      <c r="D88" s="118">
        <v>126553</v>
      </c>
      <c r="E88" s="122">
        <f t="shared" si="2"/>
        <v>-7108</v>
      </c>
      <c r="F88" s="105"/>
      <c r="W88" s="106"/>
      <c r="X88" s="106"/>
      <c r="Y88" s="106"/>
      <c r="Z88" s="106"/>
      <c r="BW88" s="102"/>
      <c r="BX88" s="102"/>
      <c r="BY88" s="102"/>
      <c r="BZ88" s="102"/>
    </row>
    <row r="89" spans="1:78" ht="23.25" customHeight="1" hidden="1">
      <c r="A89" s="141">
        <v>19057915</v>
      </c>
      <c r="B89" s="138" t="s">
        <v>157</v>
      </c>
      <c r="C89" s="118">
        <v>18548991</v>
      </c>
      <c r="D89" s="118">
        <v>18794495</v>
      </c>
      <c r="E89" s="122">
        <f t="shared" si="2"/>
        <v>-245504</v>
      </c>
      <c r="F89" s="105"/>
      <c r="W89" s="106"/>
      <c r="X89" s="106"/>
      <c r="Y89" s="106"/>
      <c r="Z89" s="106"/>
      <c r="BW89" s="102"/>
      <c r="BX89" s="102"/>
      <c r="BY89" s="102"/>
      <c r="BZ89" s="102"/>
    </row>
    <row r="90" spans="1:78" ht="23.25" customHeight="1" hidden="1">
      <c r="A90" s="141">
        <v>-4500255</v>
      </c>
      <c r="B90" s="138" t="s">
        <v>168</v>
      </c>
      <c r="C90" s="118">
        <v>-4683129</v>
      </c>
      <c r="D90" s="118">
        <v>-4581039</v>
      </c>
      <c r="E90" s="122">
        <f t="shared" si="2"/>
        <v>-102090</v>
      </c>
      <c r="F90" s="105"/>
      <c r="W90" s="106"/>
      <c r="X90" s="106"/>
      <c r="Y90" s="106"/>
      <c r="Z90" s="106"/>
      <c r="BW90" s="102"/>
      <c r="BX90" s="102"/>
      <c r="BY90" s="102"/>
      <c r="BZ90" s="102"/>
    </row>
    <row r="91" spans="1:78" ht="23.25" customHeight="1" hidden="1">
      <c r="A91" s="141">
        <v>20</v>
      </c>
      <c r="B91" s="138" t="s">
        <v>156</v>
      </c>
      <c r="C91" s="118">
        <v>20</v>
      </c>
      <c r="D91" s="118">
        <v>20</v>
      </c>
      <c r="E91" s="122">
        <f t="shared" si="2"/>
        <v>0</v>
      </c>
      <c r="F91" s="105"/>
      <c r="W91" s="106"/>
      <c r="X91" s="106"/>
      <c r="Y91" s="106"/>
      <c r="Z91" s="106"/>
      <c r="BW91" s="102"/>
      <c r="BX91" s="102"/>
      <c r="BY91" s="102"/>
      <c r="BZ91" s="102"/>
    </row>
    <row r="92" spans="1:78" ht="23.25" customHeight="1" hidden="1">
      <c r="A92" s="125">
        <f>SUM(A93:A94)</f>
        <v>0</v>
      </c>
      <c r="B92" s="119" t="s">
        <v>104</v>
      </c>
      <c r="C92" s="125">
        <f>SUM(C93:C94)</f>
        <v>0</v>
      </c>
      <c r="D92" s="125">
        <f>SUM(D93:D94)</f>
        <v>0</v>
      </c>
      <c r="E92" s="126">
        <f>SUM(E93:E94)</f>
        <v>0</v>
      </c>
      <c r="F92" s="105"/>
      <c r="W92" s="106"/>
      <c r="X92" s="106"/>
      <c r="Y92" s="106"/>
      <c r="Z92" s="106"/>
      <c r="BW92" s="102"/>
      <c r="BX92" s="102"/>
      <c r="BY92" s="102"/>
      <c r="BZ92" s="102"/>
    </row>
    <row r="93" spans="1:78" ht="23.25" customHeight="1" hidden="1">
      <c r="A93" s="143"/>
      <c r="B93" s="119" t="s">
        <v>105</v>
      </c>
      <c r="C93" s="118"/>
      <c r="D93" s="118"/>
      <c r="E93" s="122">
        <f>C93-D93</f>
        <v>0</v>
      </c>
      <c r="F93" s="105"/>
      <c r="W93" s="106"/>
      <c r="X93" s="106"/>
      <c r="Y93" s="106"/>
      <c r="Z93" s="106"/>
      <c r="BW93" s="102"/>
      <c r="BX93" s="102"/>
      <c r="BY93" s="102"/>
      <c r="BZ93" s="102"/>
    </row>
    <row r="94" spans="1:78" ht="23.25" customHeight="1" hidden="1">
      <c r="A94" s="143"/>
      <c r="B94" s="119" t="s">
        <v>106</v>
      </c>
      <c r="C94" s="118"/>
      <c r="D94" s="118"/>
      <c r="E94" s="122">
        <f>C94-D94</f>
        <v>0</v>
      </c>
      <c r="F94" s="105"/>
      <c r="W94" s="106"/>
      <c r="X94" s="106"/>
      <c r="Y94" s="106"/>
      <c r="Z94" s="106"/>
      <c r="BW94" s="102"/>
      <c r="BX94" s="102"/>
      <c r="BY94" s="102"/>
      <c r="BZ94" s="102"/>
    </row>
    <row r="95" spans="1:78" ht="23.25" customHeight="1" hidden="1">
      <c r="A95" s="118">
        <f>A96</f>
        <v>0</v>
      </c>
      <c r="B95" s="144" t="str">
        <f>B96</f>
        <v>    內部往來</v>
      </c>
      <c r="C95" s="118">
        <f>C96</f>
        <v>0</v>
      </c>
      <c r="D95" s="118">
        <f>D96</f>
        <v>0</v>
      </c>
      <c r="E95" s="121">
        <f>E96</f>
        <v>0</v>
      </c>
      <c r="F95" s="105"/>
      <c r="W95" s="106"/>
      <c r="X95" s="106"/>
      <c r="Y95" s="106"/>
      <c r="Z95" s="106"/>
      <c r="BW95" s="102"/>
      <c r="BX95" s="102"/>
      <c r="BY95" s="102"/>
      <c r="BZ95" s="102"/>
    </row>
    <row r="96" spans="1:78" ht="23.25" customHeight="1" hidden="1">
      <c r="A96" s="143"/>
      <c r="B96" s="138" t="s">
        <v>153</v>
      </c>
      <c r="C96" s="118"/>
      <c r="D96" s="118"/>
      <c r="E96" s="122">
        <f>C96-D96</f>
        <v>0</v>
      </c>
      <c r="F96" s="105"/>
      <c r="W96" s="106"/>
      <c r="X96" s="106"/>
      <c r="Y96" s="106"/>
      <c r="Z96" s="106"/>
      <c r="BW96" s="102"/>
      <c r="BX96" s="102"/>
      <c r="BY96" s="102"/>
      <c r="BZ96" s="102"/>
    </row>
    <row r="97" spans="1:75" s="112" customFormat="1" ht="18" customHeight="1">
      <c r="A97" s="145">
        <f>A8</f>
        <v>53982019</v>
      </c>
      <c r="B97" s="146" t="str">
        <f>B8</f>
        <v>資　　　　產</v>
      </c>
      <c r="C97" s="145">
        <f>C8</f>
        <v>55122279</v>
      </c>
      <c r="D97" s="145">
        <f>D8</f>
        <v>54776922</v>
      </c>
      <c r="E97" s="147">
        <f>E8</f>
        <v>345357</v>
      </c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</row>
    <row r="98" spans="1:79" ht="44.25" customHeight="1">
      <c r="A98" s="314" t="s">
        <v>306</v>
      </c>
      <c r="B98" s="315"/>
      <c r="C98" s="315"/>
      <c r="D98" s="315"/>
      <c r="E98" s="315"/>
      <c r="AA98" s="105"/>
      <c r="CA98" s="106"/>
    </row>
    <row r="99" spans="1:79" ht="21.75" customHeight="1">
      <c r="A99" s="312" t="s">
        <v>221</v>
      </c>
      <c r="B99" s="313"/>
      <c r="C99" s="313"/>
      <c r="D99" s="313"/>
      <c r="E99" s="313"/>
      <c r="AA99" s="105"/>
      <c r="CA99" s="106"/>
    </row>
    <row r="100" spans="1:79" ht="18" customHeight="1">
      <c r="A100" s="305" t="s">
        <v>307</v>
      </c>
      <c r="B100" s="306"/>
      <c r="C100" s="306"/>
      <c r="D100" s="306"/>
      <c r="E100" s="306"/>
      <c r="AA100" s="105"/>
      <c r="CA100" s="106"/>
    </row>
    <row r="101" spans="1:79" ht="17.25" customHeight="1">
      <c r="A101" s="307" t="s">
        <v>308</v>
      </c>
      <c r="B101" s="308"/>
      <c r="C101" s="308"/>
      <c r="D101" s="308"/>
      <c r="E101" s="308"/>
      <c r="AA101" s="105"/>
      <c r="CA101" s="106"/>
    </row>
    <row r="102" spans="3:79" ht="23.25" customHeight="1" hidden="1">
      <c r="C102" s="102"/>
      <c r="E102" s="101"/>
      <c r="AA102" s="105"/>
      <c r="CA102" s="106"/>
    </row>
    <row r="103" spans="3:79" ht="23.25" customHeight="1">
      <c r="C103" s="102"/>
      <c r="E103" s="101"/>
      <c r="AA103" s="105"/>
      <c r="CA103" s="106"/>
    </row>
    <row r="104" spans="3:79" ht="23.25" customHeight="1">
      <c r="C104" s="102"/>
      <c r="E104" s="101"/>
      <c r="AA104" s="105"/>
      <c r="CA104" s="106"/>
    </row>
    <row r="105" spans="3:79" ht="23.25" customHeight="1">
      <c r="C105" s="102"/>
      <c r="E105" s="101"/>
      <c r="AA105" s="105"/>
      <c r="CA105" s="106"/>
    </row>
    <row r="106" spans="3:79" ht="23.25" customHeight="1">
      <c r="C106" s="102"/>
      <c r="E106" s="101"/>
      <c r="AA106" s="105"/>
      <c r="CA106" s="106"/>
    </row>
    <row r="107" spans="3:79" ht="23.25" customHeight="1">
      <c r="C107" s="102"/>
      <c r="E107" s="101"/>
      <c r="AA107" s="105"/>
      <c r="CA107" s="106"/>
    </row>
    <row r="108" spans="3:79" ht="23.25" customHeight="1">
      <c r="C108" s="102"/>
      <c r="E108" s="101"/>
      <c r="AA108" s="105"/>
      <c r="CA108" s="106"/>
    </row>
    <row r="109" spans="3:79" ht="23.25" customHeight="1">
      <c r="C109" s="102"/>
      <c r="E109" s="101"/>
      <c r="AA109" s="105"/>
      <c r="CA109" s="106"/>
    </row>
  </sheetData>
  <sheetProtection/>
  <mergeCells count="13">
    <mergeCell ref="A1:E1"/>
    <mergeCell ref="A2:E2"/>
    <mergeCell ref="A3:E3"/>
    <mergeCell ref="A4:E4"/>
    <mergeCell ref="E6:E7"/>
    <mergeCell ref="A6:A7"/>
    <mergeCell ref="A100:E100"/>
    <mergeCell ref="A101:E101"/>
    <mergeCell ref="B6:B7"/>
    <mergeCell ref="C6:C7"/>
    <mergeCell ref="A99:E99"/>
    <mergeCell ref="A98:E98"/>
    <mergeCell ref="D6:D7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C59" sqref="C59"/>
    </sheetView>
  </sheetViews>
  <sheetFormatPr defaultColWidth="8.75390625" defaultRowHeight="19.5" customHeight="1"/>
  <cols>
    <col min="1" max="1" width="14.75390625" style="99" customWidth="1"/>
    <col min="2" max="2" width="23.625" style="99" customWidth="1"/>
    <col min="3" max="3" width="16.50390625" style="101" customWidth="1"/>
    <col min="4" max="4" width="15.875" style="101" customWidth="1"/>
    <col min="5" max="5" width="13.00390625" style="104" customWidth="1"/>
    <col min="6" max="16384" width="8.75390625" style="102" customWidth="1"/>
  </cols>
  <sheetData>
    <row r="1" spans="1:5" ht="19.5" customHeight="1">
      <c r="A1" s="318" t="s">
        <v>234</v>
      </c>
      <c r="B1" s="318"/>
      <c r="C1" s="318"/>
      <c r="D1" s="318"/>
      <c r="E1" s="318"/>
    </row>
    <row r="2" spans="1:5" ht="19.5" customHeight="1">
      <c r="A2" s="319" t="s">
        <v>18</v>
      </c>
      <c r="B2" s="319"/>
      <c r="C2" s="319"/>
      <c r="D2" s="319"/>
      <c r="E2" s="319"/>
    </row>
    <row r="3" spans="1:5" ht="19.5" customHeight="1">
      <c r="A3" s="320" t="s">
        <v>54</v>
      </c>
      <c r="B3" s="320"/>
      <c r="C3" s="320"/>
      <c r="D3" s="320"/>
      <c r="E3" s="320"/>
    </row>
    <row r="4" spans="1:5" ht="19.5" customHeight="1">
      <c r="A4" s="321" t="s">
        <v>288</v>
      </c>
      <c r="B4" s="322"/>
      <c r="C4" s="322"/>
      <c r="D4" s="322"/>
      <c r="E4" s="322"/>
    </row>
    <row r="5" spans="1:4" ht="19.5" customHeight="1">
      <c r="A5" s="149"/>
      <c r="B5" s="150"/>
      <c r="C5" s="151"/>
      <c r="D5" s="152" t="s">
        <v>6</v>
      </c>
    </row>
    <row r="6" spans="1:5" ht="19.5" customHeight="1">
      <c r="A6" s="311" t="s">
        <v>289</v>
      </c>
      <c r="B6" s="309" t="s">
        <v>56</v>
      </c>
      <c r="C6" s="311" t="s">
        <v>290</v>
      </c>
      <c r="D6" s="316" t="s">
        <v>291</v>
      </c>
      <c r="E6" s="323" t="s">
        <v>55</v>
      </c>
    </row>
    <row r="7" spans="1:5" ht="28.5" customHeight="1">
      <c r="A7" s="310"/>
      <c r="B7" s="310"/>
      <c r="C7" s="310" t="s">
        <v>65</v>
      </c>
      <c r="D7" s="317"/>
      <c r="E7" s="324"/>
    </row>
    <row r="8" spans="1:5" s="117" customFormat="1" ht="36.75" customHeight="1">
      <c r="A8" s="153">
        <f>SUM(A9,A20,A31)</f>
        <v>20765438</v>
      </c>
      <c r="B8" s="154" t="s">
        <v>122</v>
      </c>
      <c r="C8" s="153">
        <f>SUM(C9,C20,C31)</f>
        <v>20005577</v>
      </c>
      <c r="D8" s="153">
        <f>SUM(D9,D20,D31)</f>
        <v>20403273</v>
      </c>
      <c r="E8" s="155">
        <f aca="true" t="shared" si="0" ref="E8:E19">C8-D8</f>
        <v>-397696</v>
      </c>
    </row>
    <row r="9" spans="1:5" s="117" customFormat="1" ht="33" customHeight="1">
      <c r="A9" s="113">
        <f>SUM(A10,A17)</f>
        <v>5328031</v>
      </c>
      <c r="B9" s="156" t="s">
        <v>114</v>
      </c>
      <c r="C9" s="113">
        <f>SUM(C10,C17)</f>
        <v>5247025</v>
      </c>
      <c r="D9" s="113">
        <f>SUM(D10,D17)</f>
        <v>5333663</v>
      </c>
      <c r="E9" s="157">
        <f t="shared" si="0"/>
        <v>-86638</v>
      </c>
    </row>
    <row r="10" spans="1:5" ht="36.75" customHeight="1">
      <c r="A10" s="118">
        <f>SUM(A11:A16)</f>
        <v>5320346</v>
      </c>
      <c r="B10" s="86" t="s">
        <v>123</v>
      </c>
      <c r="C10" s="118">
        <f>SUM(C11:C16)</f>
        <v>5239446</v>
      </c>
      <c r="D10" s="118">
        <f>SUM(D11:D16)</f>
        <v>5326202</v>
      </c>
      <c r="E10" s="158">
        <f t="shared" si="0"/>
        <v>-86756</v>
      </c>
    </row>
    <row r="11" spans="1:5" ht="30" customHeight="1" hidden="1">
      <c r="A11" s="85">
        <f>890073-416895</f>
        <v>473178</v>
      </c>
      <c r="B11" s="86" t="s">
        <v>124</v>
      </c>
      <c r="C11" s="159">
        <f>965184-416895</f>
        <v>548289</v>
      </c>
      <c r="D11" s="159">
        <f>971765-416895</f>
        <v>554870</v>
      </c>
      <c r="E11" s="158">
        <f t="shared" si="0"/>
        <v>-6581</v>
      </c>
    </row>
    <row r="12" spans="1:5" ht="30" customHeight="1" hidden="1">
      <c r="A12" s="85">
        <v>1447027</v>
      </c>
      <c r="B12" s="86" t="s">
        <v>125</v>
      </c>
      <c r="C12" s="159">
        <v>1365465</v>
      </c>
      <c r="D12" s="159">
        <v>1367846</v>
      </c>
      <c r="E12" s="158">
        <f t="shared" si="0"/>
        <v>-2381</v>
      </c>
    </row>
    <row r="13" spans="1:5" ht="30" customHeight="1" hidden="1">
      <c r="A13" s="85">
        <v>3400141</v>
      </c>
      <c r="B13" s="86" t="s">
        <v>126</v>
      </c>
      <c r="C13" s="84">
        <v>3325494</v>
      </c>
      <c r="D13" s="159">
        <v>3403288</v>
      </c>
      <c r="E13" s="158">
        <f t="shared" si="0"/>
        <v>-77794</v>
      </c>
    </row>
    <row r="14" spans="1:5" ht="30" customHeight="1" hidden="1">
      <c r="A14" s="85">
        <v>0</v>
      </c>
      <c r="B14" s="86" t="s">
        <v>0</v>
      </c>
      <c r="C14" s="159"/>
      <c r="D14" s="159"/>
      <c r="E14" s="158"/>
    </row>
    <row r="15" spans="1:5" ht="30" customHeight="1" hidden="1">
      <c r="A15" s="85">
        <v>0</v>
      </c>
      <c r="B15" s="160" t="s">
        <v>2</v>
      </c>
      <c r="C15" s="159">
        <v>0</v>
      </c>
      <c r="D15" s="159">
        <v>0</v>
      </c>
      <c r="E15" s="158">
        <f t="shared" si="0"/>
        <v>0</v>
      </c>
    </row>
    <row r="16" spans="1:5" ht="30" customHeight="1" hidden="1">
      <c r="A16" s="85"/>
      <c r="B16" s="160" t="s">
        <v>1</v>
      </c>
      <c r="C16" s="159">
        <v>198</v>
      </c>
      <c r="D16" s="159">
        <v>198</v>
      </c>
      <c r="E16" s="158">
        <f t="shared" si="0"/>
        <v>0</v>
      </c>
    </row>
    <row r="17" spans="1:5" ht="30.75" customHeight="1">
      <c r="A17" s="125">
        <f>A18+A19</f>
        <v>7685</v>
      </c>
      <c r="B17" s="86" t="s">
        <v>127</v>
      </c>
      <c r="C17" s="125">
        <f>C18+C19</f>
        <v>7579</v>
      </c>
      <c r="D17" s="125">
        <f>D18+D19</f>
        <v>7461</v>
      </c>
      <c r="E17" s="158">
        <f t="shared" si="0"/>
        <v>118</v>
      </c>
    </row>
    <row r="18" spans="1:5" ht="30" customHeight="1" hidden="1">
      <c r="A18" s="85">
        <v>7288</v>
      </c>
      <c r="B18" s="86" t="s">
        <v>128</v>
      </c>
      <c r="C18" s="159">
        <v>7276</v>
      </c>
      <c r="D18" s="159">
        <v>7158</v>
      </c>
      <c r="E18" s="158">
        <f t="shared" si="0"/>
        <v>118</v>
      </c>
    </row>
    <row r="19" spans="1:5" ht="30" customHeight="1" hidden="1">
      <c r="A19" s="118">
        <v>397</v>
      </c>
      <c r="B19" s="86" t="s">
        <v>129</v>
      </c>
      <c r="C19" s="159">
        <v>303</v>
      </c>
      <c r="D19" s="159">
        <v>303</v>
      </c>
      <c r="E19" s="158">
        <f t="shared" si="0"/>
        <v>0</v>
      </c>
    </row>
    <row r="20" spans="1:5" ht="36" customHeight="1">
      <c r="A20" s="161">
        <f>A21+A29</f>
        <v>15437407</v>
      </c>
      <c r="B20" s="156" t="s">
        <v>115</v>
      </c>
      <c r="C20" s="161">
        <f>C21+C29</f>
        <v>14758552</v>
      </c>
      <c r="D20" s="161">
        <f>D21+D29</f>
        <v>15069610</v>
      </c>
      <c r="E20" s="162">
        <f>E21+E29</f>
        <v>-311058</v>
      </c>
    </row>
    <row r="21" spans="1:5" ht="33" customHeight="1">
      <c r="A21" s="85">
        <f>SUM(A22:A28)</f>
        <v>15437407</v>
      </c>
      <c r="B21" s="86" t="s">
        <v>130</v>
      </c>
      <c r="C21" s="85">
        <f>SUM(C22:C28)</f>
        <v>14758552</v>
      </c>
      <c r="D21" s="85">
        <f>SUM(D22:D28)</f>
        <v>15069610</v>
      </c>
      <c r="E21" s="158">
        <f aca="true" t="shared" si="1" ref="E21:E53">C21-D21</f>
        <v>-311058</v>
      </c>
    </row>
    <row r="22" spans="1:5" ht="30" customHeight="1" hidden="1">
      <c r="A22" s="85">
        <v>449340</v>
      </c>
      <c r="B22" s="86" t="s">
        <v>131</v>
      </c>
      <c r="C22" s="159">
        <v>437934</v>
      </c>
      <c r="D22" s="159">
        <v>408532</v>
      </c>
      <c r="E22" s="158">
        <f t="shared" si="1"/>
        <v>29402</v>
      </c>
    </row>
    <row r="23" spans="1:5" ht="30" customHeight="1" hidden="1">
      <c r="A23" s="85">
        <v>252</v>
      </c>
      <c r="B23" s="86" t="s">
        <v>132</v>
      </c>
      <c r="C23" s="159">
        <v>362</v>
      </c>
      <c r="D23" s="159">
        <v>383</v>
      </c>
      <c r="E23" s="158">
        <f t="shared" si="1"/>
        <v>-21</v>
      </c>
    </row>
    <row r="24" spans="1:5" ht="30" customHeight="1" hidden="1">
      <c r="A24" s="85">
        <v>159584</v>
      </c>
      <c r="B24" s="86" t="s">
        <v>133</v>
      </c>
      <c r="C24" s="159">
        <v>194570</v>
      </c>
      <c r="D24" s="159">
        <v>177147</v>
      </c>
      <c r="E24" s="158">
        <f t="shared" si="1"/>
        <v>17423</v>
      </c>
    </row>
    <row r="25" spans="1:5" ht="30" customHeight="1" hidden="1">
      <c r="A25" s="118">
        <v>14557660</v>
      </c>
      <c r="B25" s="86" t="s">
        <v>225</v>
      </c>
      <c r="C25" s="159">
        <v>13865862</v>
      </c>
      <c r="D25" s="159">
        <v>14213456</v>
      </c>
      <c r="E25" s="158">
        <f t="shared" si="1"/>
        <v>-347594</v>
      </c>
    </row>
    <row r="26" spans="1:5" ht="30" customHeight="1" hidden="1">
      <c r="A26" s="85">
        <v>270571</v>
      </c>
      <c r="B26" s="160" t="s">
        <v>226</v>
      </c>
      <c r="C26" s="159">
        <v>259824</v>
      </c>
      <c r="D26" s="159">
        <v>270092</v>
      </c>
      <c r="E26" s="158">
        <f t="shared" si="1"/>
        <v>-10268</v>
      </c>
    </row>
    <row r="27" spans="1:5" ht="30" customHeight="1" hidden="1">
      <c r="A27" s="85">
        <f>108978-108978</f>
        <v>0</v>
      </c>
      <c r="B27" s="189" t="s">
        <v>227</v>
      </c>
      <c r="C27" s="159">
        <f>116660+510-117170</f>
        <v>0</v>
      </c>
      <c r="D27" s="159">
        <f>110356-110356</f>
        <v>0</v>
      </c>
      <c r="E27" s="158">
        <f t="shared" si="1"/>
        <v>0</v>
      </c>
    </row>
    <row r="28" spans="1:5" ht="30" customHeight="1" hidden="1">
      <c r="A28" s="118"/>
      <c r="B28" s="160" t="s">
        <v>194</v>
      </c>
      <c r="C28" s="159"/>
      <c r="D28" s="159"/>
      <c r="E28" s="157">
        <f t="shared" si="1"/>
        <v>0</v>
      </c>
    </row>
    <row r="29" spans="1:5" ht="30" customHeight="1" hidden="1">
      <c r="A29" s="159">
        <f>A30</f>
        <v>0</v>
      </c>
      <c r="B29" s="160" t="s">
        <v>134</v>
      </c>
      <c r="C29" s="159">
        <f>C30</f>
        <v>0</v>
      </c>
      <c r="D29" s="159">
        <f>D30</f>
        <v>0</v>
      </c>
      <c r="E29" s="157">
        <f t="shared" si="1"/>
        <v>0</v>
      </c>
    </row>
    <row r="30" spans="1:5" ht="30" customHeight="1" hidden="1">
      <c r="A30" s="85"/>
      <c r="B30" s="160" t="s">
        <v>135</v>
      </c>
      <c r="C30" s="159"/>
      <c r="D30" s="159"/>
      <c r="E30" s="157">
        <f t="shared" si="1"/>
        <v>0</v>
      </c>
    </row>
    <row r="31" spans="1:5" ht="27" customHeight="1" hidden="1">
      <c r="A31" s="113">
        <f>SUM(A32)</f>
        <v>0</v>
      </c>
      <c r="B31" s="156" t="s">
        <v>188</v>
      </c>
      <c r="C31" s="187">
        <f>SUM(C32)</f>
        <v>0</v>
      </c>
      <c r="D31" s="187">
        <f>SUM(D32)</f>
        <v>0</v>
      </c>
      <c r="E31" s="157">
        <f t="shared" si="1"/>
        <v>0</v>
      </c>
    </row>
    <row r="32" spans="1:5" ht="30" customHeight="1" hidden="1">
      <c r="A32" s="130">
        <f>A33</f>
        <v>0</v>
      </c>
      <c r="B32" s="86" t="s">
        <v>189</v>
      </c>
      <c r="C32" s="188">
        <f>C33</f>
        <v>0</v>
      </c>
      <c r="D32" s="188">
        <f>D33</f>
        <v>0</v>
      </c>
      <c r="E32" s="158">
        <f t="shared" si="1"/>
        <v>0</v>
      </c>
    </row>
    <row r="33" spans="1:5" ht="30" customHeight="1" hidden="1">
      <c r="A33" s="85">
        <v>0</v>
      </c>
      <c r="B33" s="86" t="s">
        <v>190</v>
      </c>
      <c r="C33" s="84">
        <v>0</v>
      </c>
      <c r="D33" s="159">
        <v>0</v>
      </c>
      <c r="E33" s="158">
        <f t="shared" si="1"/>
        <v>0</v>
      </c>
    </row>
    <row r="34" spans="1:5" ht="35.25" customHeight="1">
      <c r="A34" s="161">
        <f>SUM(A35,A38,A45,A50)</f>
        <v>33216581</v>
      </c>
      <c r="B34" s="163" t="s">
        <v>136</v>
      </c>
      <c r="C34" s="161">
        <f>SUM(C35,C38,C45,C50)</f>
        <v>35116702</v>
      </c>
      <c r="D34" s="161">
        <f>SUM(D35,D38,D45,D50)</f>
        <v>34373649</v>
      </c>
      <c r="E34" s="157">
        <f t="shared" si="1"/>
        <v>743053</v>
      </c>
    </row>
    <row r="35" spans="1:5" ht="32.25" customHeight="1">
      <c r="A35" s="113">
        <f>SUM(A36)</f>
        <v>16027549</v>
      </c>
      <c r="B35" s="156" t="s">
        <v>116</v>
      </c>
      <c r="C35" s="113">
        <f>SUM(C36)</f>
        <v>16027286</v>
      </c>
      <c r="D35" s="113">
        <f>SUM(D36)</f>
        <v>16027286</v>
      </c>
      <c r="E35" s="157">
        <f t="shared" si="1"/>
        <v>0</v>
      </c>
    </row>
    <row r="36" spans="1:5" ht="30" customHeight="1">
      <c r="A36" s="130">
        <f>A37</f>
        <v>16027549</v>
      </c>
      <c r="B36" s="86" t="s">
        <v>137</v>
      </c>
      <c r="C36" s="130">
        <f>C37</f>
        <v>16027286</v>
      </c>
      <c r="D36" s="130">
        <f>D37</f>
        <v>16027286</v>
      </c>
      <c r="E36" s="158">
        <f t="shared" si="1"/>
        <v>0</v>
      </c>
    </row>
    <row r="37" spans="1:5" s="117" customFormat="1" ht="30" customHeight="1" hidden="1">
      <c r="A37" s="118">
        <v>16027549</v>
      </c>
      <c r="B37" s="86" t="s">
        <v>138</v>
      </c>
      <c r="C37" s="159">
        <v>16027286</v>
      </c>
      <c r="D37" s="159">
        <v>16027286</v>
      </c>
      <c r="E37" s="158">
        <f t="shared" si="1"/>
        <v>0</v>
      </c>
    </row>
    <row r="38" spans="1:5" s="137" customFormat="1" ht="35.25" customHeight="1">
      <c r="A38" s="113">
        <f>SUM(A39,A43)</f>
        <v>12127404</v>
      </c>
      <c r="B38" s="156" t="s">
        <v>117</v>
      </c>
      <c r="C38" s="113">
        <f>SUM(C39,C43)</f>
        <v>14439429</v>
      </c>
      <c r="D38" s="113">
        <f>SUM(D39,D43)</f>
        <v>13259637</v>
      </c>
      <c r="E38" s="157">
        <f t="shared" si="1"/>
        <v>1179792</v>
      </c>
    </row>
    <row r="39" spans="1:5" s="137" customFormat="1" ht="31.5" customHeight="1">
      <c r="A39" s="130">
        <f>A40+A41+A42</f>
        <v>9276451</v>
      </c>
      <c r="B39" s="86" t="s">
        <v>139</v>
      </c>
      <c r="C39" s="130">
        <f>C40+C41+C42</f>
        <v>10053761</v>
      </c>
      <c r="D39" s="130">
        <f>D40+D41+D42</f>
        <v>9668587</v>
      </c>
      <c r="E39" s="158">
        <f t="shared" si="1"/>
        <v>385174</v>
      </c>
    </row>
    <row r="40" spans="1:5" ht="30" customHeight="1" hidden="1">
      <c r="A40" s="139">
        <v>0</v>
      </c>
      <c r="B40" s="86" t="s">
        <v>158</v>
      </c>
      <c r="C40" s="159"/>
      <c r="D40" s="159"/>
      <c r="E40" s="158">
        <f t="shared" si="1"/>
        <v>0</v>
      </c>
    </row>
    <row r="41" spans="1:5" ht="30" customHeight="1" hidden="1">
      <c r="A41" s="118">
        <v>0</v>
      </c>
      <c r="B41" s="86" t="s">
        <v>159</v>
      </c>
      <c r="C41" s="159">
        <v>0</v>
      </c>
      <c r="D41" s="159">
        <v>0</v>
      </c>
      <c r="E41" s="158">
        <f t="shared" si="1"/>
        <v>0</v>
      </c>
    </row>
    <row r="42" spans="1:5" ht="30" customHeight="1" hidden="1">
      <c r="A42" s="130">
        <v>9276451</v>
      </c>
      <c r="B42" s="86" t="s">
        <v>160</v>
      </c>
      <c r="C42" s="159">
        <v>10053761</v>
      </c>
      <c r="D42" s="159">
        <v>9668587</v>
      </c>
      <c r="E42" s="158">
        <f t="shared" si="1"/>
        <v>385174</v>
      </c>
    </row>
    <row r="43" spans="1:5" ht="27" customHeight="1">
      <c r="A43" s="130">
        <f>A44</f>
        <v>2850953</v>
      </c>
      <c r="B43" s="86" t="s">
        <v>140</v>
      </c>
      <c r="C43" s="130">
        <f>C44</f>
        <v>4385668</v>
      </c>
      <c r="D43" s="130">
        <f>D44</f>
        <v>3591050</v>
      </c>
      <c r="E43" s="158">
        <f t="shared" si="1"/>
        <v>794618</v>
      </c>
    </row>
    <row r="44" spans="1:5" s="117" customFormat="1" ht="30" customHeight="1" hidden="1">
      <c r="A44" s="118">
        <v>2850953</v>
      </c>
      <c r="B44" s="86" t="s">
        <v>161</v>
      </c>
      <c r="C44" s="84">
        <v>4385668</v>
      </c>
      <c r="D44" s="84">
        <v>3591050</v>
      </c>
      <c r="E44" s="158">
        <f t="shared" si="1"/>
        <v>794618</v>
      </c>
    </row>
    <row r="45" spans="1:5" ht="30" customHeight="1">
      <c r="A45" s="113">
        <f>A46-A48</f>
        <v>2072688</v>
      </c>
      <c r="B45" s="156" t="s">
        <v>141</v>
      </c>
      <c r="C45" s="113">
        <f>C46-C48</f>
        <v>1661047</v>
      </c>
      <c r="D45" s="113">
        <f>D46-D48</f>
        <v>2097786</v>
      </c>
      <c r="E45" s="157">
        <f t="shared" si="1"/>
        <v>-436739</v>
      </c>
    </row>
    <row r="46" spans="1:5" s="165" customFormat="1" ht="30.75" customHeight="1">
      <c r="A46" s="130">
        <f>A47</f>
        <v>2112740</v>
      </c>
      <c r="B46" s="86" t="s">
        <v>142</v>
      </c>
      <c r="C46" s="164">
        <f>C47</f>
        <v>1661047</v>
      </c>
      <c r="D46" s="130">
        <f>D47</f>
        <v>2138485</v>
      </c>
      <c r="E46" s="158">
        <f t="shared" si="1"/>
        <v>-477438</v>
      </c>
    </row>
    <row r="47" spans="1:5" ht="30" customHeight="1" hidden="1">
      <c r="A47" s="118">
        <v>2112740</v>
      </c>
      <c r="B47" s="86" t="s">
        <v>143</v>
      </c>
      <c r="C47" s="84">
        <v>1661047</v>
      </c>
      <c r="D47" s="84">
        <v>2138485</v>
      </c>
      <c r="E47" s="158">
        <f>C47-D47</f>
        <v>-477438</v>
      </c>
    </row>
    <row r="48" spans="1:5" ht="30" customHeight="1">
      <c r="A48" s="118">
        <f>A49</f>
        <v>40052</v>
      </c>
      <c r="B48" s="86" t="s">
        <v>185</v>
      </c>
      <c r="C48" s="84">
        <f>C49</f>
        <v>0</v>
      </c>
      <c r="D48" s="84">
        <f>D49</f>
        <v>40699</v>
      </c>
      <c r="E48" s="158">
        <f t="shared" si="1"/>
        <v>-40699</v>
      </c>
    </row>
    <row r="49" spans="1:5" ht="30" customHeight="1" hidden="1">
      <c r="A49" s="118">
        <v>40052</v>
      </c>
      <c r="B49" s="86" t="s">
        <v>184</v>
      </c>
      <c r="C49" s="84">
        <v>0</v>
      </c>
      <c r="D49" s="84">
        <v>40699</v>
      </c>
      <c r="E49" s="158">
        <f t="shared" si="1"/>
        <v>-40699</v>
      </c>
    </row>
    <row r="50" spans="1:5" ht="30.75" customHeight="1">
      <c r="A50" s="113">
        <f>A51</f>
        <v>2988940</v>
      </c>
      <c r="B50" s="156" t="s">
        <v>191</v>
      </c>
      <c r="C50" s="113">
        <f>C51</f>
        <v>2988940</v>
      </c>
      <c r="D50" s="113">
        <f>D51</f>
        <v>2988940</v>
      </c>
      <c r="E50" s="157">
        <f t="shared" si="1"/>
        <v>0</v>
      </c>
    </row>
    <row r="51" spans="1:5" ht="30" customHeight="1">
      <c r="A51" s="118">
        <f>A52</f>
        <v>2988940</v>
      </c>
      <c r="B51" s="86" t="s">
        <v>192</v>
      </c>
      <c r="C51" s="118">
        <f>C52</f>
        <v>2988940</v>
      </c>
      <c r="D51" s="118">
        <f>D52</f>
        <v>2988940</v>
      </c>
      <c r="E51" s="158">
        <f t="shared" si="1"/>
        <v>0</v>
      </c>
    </row>
    <row r="52" spans="1:5" ht="30" customHeight="1" hidden="1">
      <c r="A52" s="118">
        <v>2988940</v>
      </c>
      <c r="B52" s="86" t="s">
        <v>193</v>
      </c>
      <c r="C52" s="159">
        <v>2988940</v>
      </c>
      <c r="D52" s="159">
        <v>2988940</v>
      </c>
      <c r="E52" s="158">
        <f>C52-D52</f>
        <v>0</v>
      </c>
    </row>
    <row r="53" spans="1:5" s="168" customFormat="1" ht="36" customHeight="1">
      <c r="A53" s="145">
        <f>A8+A34</f>
        <v>53982019</v>
      </c>
      <c r="B53" s="166" t="s">
        <v>118</v>
      </c>
      <c r="C53" s="145">
        <f>C8+C34</f>
        <v>55122279</v>
      </c>
      <c r="D53" s="145">
        <f>D8+D34</f>
        <v>54776922</v>
      </c>
      <c r="E53" s="167">
        <f t="shared" si="1"/>
        <v>345357</v>
      </c>
    </row>
    <row r="54" spans="1:5" ht="38.25" customHeight="1">
      <c r="A54" s="314" t="s">
        <v>292</v>
      </c>
      <c r="B54" s="315"/>
      <c r="C54" s="315"/>
      <c r="D54" s="315"/>
      <c r="E54" s="315"/>
    </row>
    <row r="55" ht="18" customHeight="1">
      <c r="A55" s="169"/>
    </row>
    <row r="56" ht="19.5" customHeight="1">
      <c r="A56" s="170"/>
    </row>
    <row r="57" spans="1:5" ht="19.5" customHeight="1">
      <c r="A57" s="99" t="str">
        <f>IF(A53='資產(抵銷)'!A97,"平衡","不平衡")</f>
        <v>平衡</v>
      </c>
      <c r="C57" s="99" t="str">
        <f>IF(C53='資產(抵銷)'!C97,"平衡","不平衡")</f>
        <v>平衡</v>
      </c>
      <c r="D57" s="99" t="str">
        <f>IF(D53='資產(抵銷)'!D97,"平衡","不平衡")</f>
        <v>平衡</v>
      </c>
      <c r="E57" s="99" t="str">
        <f>IF(E53='資產(抵銷)'!E97,"平衡","不平衡")</f>
        <v>平衡</v>
      </c>
    </row>
  </sheetData>
  <sheetProtection/>
  <mergeCells count="10">
    <mergeCell ref="A54:E54"/>
    <mergeCell ref="E6:E7"/>
    <mergeCell ref="A1:E1"/>
    <mergeCell ref="A2:E2"/>
    <mergeCell ref="A3:E3"/>
    <mergeCell ref="A4:E4"/>
    <mergeCell ref="A6:A7"/>
    <mergeCell ref="B6:B7"/>
    <mergeCell ref="C6:C7"/>
    <mergeCell ref="D6:D7"/>
  </mergeCells>
  <printOptions horizontalCentered="1"/>
  <pageMargins left="0.5511811023622047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張榮娥</dc:creator>
  <cp:keywords/>
  <dc:description/>
  <cp:lastModifiedBy>aaabin</cp:lastModifiedBy>
  <cp:lastPrinted>2015-08-21T06:08:26Z</cp:lastPrinted>
  <dcterms:created xsi:type="dcterms:W3CDTF">2001-07-24T10:55:53Z</dcterms:created>
  <dcterms:modified xsi:type="dcterms:W3CDTF">2017-03-01T07:52:44Z</dcterms:modified>
  <cp:category/>
  <cp:version/>
  <cp:contentType/>
  <cp:contentStatus/>
</cp:coreProperties>
</file>