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895" activeTab="0"/>
  </bookViews>
  <sheets>
    <sheet name="表9" sheetId="1" r:id="rId1"/>
    <sheet name="表9-1" sheetId="2" r:id="rId2"/>
    <sheet name="表9-2" sheetId="3" r:id="rId3"/>
    <sheet name="表9-3" sheetId="4" r:id="rId4"/>
    <sheet name="表9-4" sheetId="5" r:id="rId5"/>
    <sheet name="表9-5" sheetId="6" r:id="rId6"/>
  </sheets>
  <definedNames>
    <definedName name="_xlnm.Print_Area" localSheetId="0">'表9'!$A$1:$L$38</definedName>
    <definedName name="_xlnm.Print_Area" localSheetId="2">'表9-2'!$A$1:$K$38</definedName>
    <definedName name="_xlnm.Print_Area" localSheetId="3">'表9-3'!$A$1:$L$39</definedName>
  </definedNames>
  <calcPr fullCalcOnLoad="1"/>
</workbook>
</file>

<file path=xl/sharedStrings.xml><?xml version="1.0" encoding="utf-8"?>
<sst xmlns="http://schemas.openxmlformats.org/spreadsheetml/2006/main" count="508" uniqueCount="162">
  <si>
    <t>Table 9    Premium Collected by Source</t>
  </si>
  <si>
    <r>
      <t>中華民國</t>
    </r>
    <r>
      <rPr>
        <sz val="12"/>
        <rFont val="Times New Roman"/>
        <family val="1"/>
      </rPr>
      <t>84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</si>
  <si>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1995 - 2011</t>
  </si>
  <si>
    <r>
      <rPr>
        <sz val="10"/>
        <rFont val="華康楷書體 Std W5"/>
        <family val="1"/>
      </rPr>
      <t>單位：新台幣千元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</si>
  <si>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NT$1,000</t>
    </r>
  </si>
  <si>
    <r>
      <rPr>
        <sz val="11"/>
        <rFont val="華康楷書體 Std W5"/>
        <family val="1"/>
      </rPr>
      <t>年（月）別</t>
    </r>
  </si>
  <si>
    <r>
      <rPr>
        <sz val="10"/>
        <rFont val="華康楷書體 Std W5"/>
        <family val="1"/>
      </rPr>
      <t xml:space="preserve">總計
</t>
    </r>
    <r>
      <rPr>
        <sz val="10"/>
        <rFont val="Times New Roman"/>
        <family val="1"/>
      </rPr>
      <t>Grand Total</t>
    </r>
  </si>
  <si>
    <r>
      <rPr>
        <sz val="10"/>
        <rFont val="華康楷書體 Std W5"/>
        <family val="1"/>
      </rPr>
      <t>被保險人</t>
    </r>
    <r>
      <rPr>
        <sz val="10"/>
        <rFont val="Times New Roman"/>
        <family val="1"/>
      </rPr>
      <t xml:space="preserve">&amp; </t>
    </r>
    <r>
      <rPr>
        <sz val="10"/>
        <rFont val="華康楷書體 Std W5"/>
        <family val="1"/>
      </rPr>
      <t>投保單位負擔</t>
    </r>
    <r>
      <rPr>
        <sz val="10"/>
        <rFont val="Times New Roman"/>
        <family val="1"/>
      </rPr>
      <t xml:space="preserve">  
</t>
    </r>
    <r>
      <rPr>
        <sz val="10"/>
        <rFont val="華康楷書體 Std W5"/>
        <family val="1"/>
      </rPr>
      <t xml:space="preserve">（包含政府以雇主身分負擔的保費）
</t>
    </r>
    <r>
      <rPr>
        <sz val="10"/>
        <rFont val="Times New Roman"/>
        <family val="1"/>
      </rPr>
      <t>Contribution of the Insured &amp; Group Insurance Applicants
( Includes the Insurance Premiums Paid by the Government as the Employer Status)</t>
    </r>
  </si>
  <si>
    <r>
      <rPr>
        <sz val="10"/>
        <rFont val="華康楷書體 Std W5"/>
        <family val="1"/>
      </rPr>
      <t xml:space="preserve">中央政府補助
</t>
    </r>
    <r>
      <rPr>
        <sz val="10"/>
        <rFont val="Times New Roman"/>
        <family val="1"/>
      </rPr>
      <t>Central Government Subsidies</t>
    </r>
  </si>
  <si>
    <t>Year or Month</t>
  </si>
  <si>
    <r>
      <rPr>
        <sz val="10"/>
        <rFont val="華康楷書體 Std W5"/>
        <family val="1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</si>
  <si>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華康楷書體 Std W5"/>
        <family val="1"/>
      </rPr>
      <t>被保險人</t>
    </r>
    <r>
      <rPr>
        <sz val="10"/>
        <rFont val="Times New Roman"/>
        <family val="1"/>
      </rPr>
      <t xml:space="preserve">&amp; 
</t>
    </r>
    <r>
      <rPr>
        <sz val="10"/>
        <rFont val="華康楷書體 Std W5"/>
        <family val="1"/>
      </rPr>
      <t xml:space="preserve">投保單位負擔
</t>
    </r>
    <r>
      <rPr>
        <sz val="9"/>
        <rFont val="Times New Roman"/>
        <family val="1"/>
      </rPr>
      <t>Contribution of the Insured &amp; Group Insurance Applicants</t>
    </r>
  </si>
  <si>
    <r>
      <rPr>
        <sz val="10"/>
        <rFont val="華康楷書體 Std W5"/>
        <family val="1"/>
      </rPr>
      <t xml:space="preserve">保險對象負擔─
特定對象政府補助
</t>
    </r>
    <r>
      <rPr>
        <sz val="9"/>
        <rFont val="Times New Roman"/>
        <family val="1"/>
      </rPr>
      <t>Contribution of 
the Insured-Government Subsidies to Specific Targets</t>
    </r>
  </si>
  <si>
    <r>
      <rPr>
        <sz val="10"/>
        <rFont val="華康楷書體 Std W5"/>
        <family val="1"/>
      </rPr>
      <t xml:space="preserve">投保單位負擔─
特定對象政府補助
</t>
    </r>
    <r>
      <rPr>
        <sz val="9"/>
        <rFont val="Times New Roman"/>
        <family val="1"/>
      </rPr>
      <t>Contribution of Group Insurance Applicants-Government Subsidies to Specific Targets</t>
    </r>
  </si>
  <si>
    <r>
      <rPr>
        <sz val="10"/>
        <rFont val="華康楷書體 Std W5"/>
        <family val="1"/>
      </rPr>
      <t xml:space="preserve">銓敘部
</t>
    </r>
    <r>
      <rPr>
        <sz val="10"/>
        <rFont val="Times New Roman"/>
        <family val="1"/>
      </rPr>
      <t>Ministry of Civil Service</t>
    </r>
  </si>
  <si>
    <r>
      <rPr>
        <sz val="10"/>
        <rFont val="華康楷書體 Std W5"/>
        <family val="1"/>
      </rPr>
      <t xml:space="preserve">行政院
</t>
    </r>
    <r>
      <rPr>
        <sz val="10"/>
        <rFont val="華康楷書體 Std W5"/>
        <family val="1"/>
      </rPr>
      <t xml:space="preserve">勞工委員會
</t>
    </r>
    <r>
      <rPr>
        <sz val="10"/>
        <rFont val="Times New Roman"/>
        <family val="1"/>
      </rPr>
      <t>Council of Labor Affairs, Executive Yuan</t>
    </r>
  </si>
  <si>
    <r>
      <rPr>
        <sz val="10"/>
        <rFont val="華康楷書體 Std W5"/>
        <family val="1"/>
      </rPr>
      <t xml:space="preserve">行政院海岸巡防署
</t>
    </r>
    <r>
      <rPr>
        <sz val="10"/>
        <rFont val="Times New Roman"/>
        <family val="1"/>
      </rPr>
      <t>Coast Guard Administration,
 Executive Yuan</t>
    </r>
  </si>
  <si>
    <r>
      <rPr>
        <sz val="10"/>
        <rFont val="華康楷書體 Std W5"/>
        <family val="1"/>
      </rPr>
      <t xml:space="preserve">教育部
</t>
    </r>
    <r>
      <rPr>
        <sz val="10"/>
        <rFont val="Times New Roman"/>
        <family val="1"/>
      </rPr>
      <t xml:space="preserve">Ministry of Education </t>
    </r>
  </si>
  <si>
    <r>
      <t xml:space="preserve">  84</t>
    </r>
    <r>
      <rPr>
        <b/>
        <sz val="10"/>
        <rFont val="華康楷書體 Std W5"/>
        <family val="1"/>
      </rPr>
      <t>年</t>
    </r>
  </si>
  <si>
    <t xml:space="preserve"> 1995</t>
  </si>
  <si>
    <r>
      <t xml:space="preserve">  85</t>
    </r>
    <r>
      <rPr>
        <b/>
        <sz val="10"/>
        <rFont val="華康楷書體 Std W5"/>
        <family val="1"/>
      </rPr>
      <t>年</t>
    </r>
  </si>
  <si>
    <t xml:space="preserve"> 1996</t>
  </si>
  <si>
    <r>
      <t xml:space="preserve">  86</t>
    </r>
    <r>
      <rPr>
        <b/>
        <sz val="10"/>
        <rFont val="華康楷書體 Std W5"/>
        <family val="1"/>
      </rPr>
      <t>年</t>
    </r>
  </si>
  <si>
    <t xml:space="preserve"> 1997</t>
  </si>
  <si>
    <r>
      <t xml:space="preserve">  87</t>
    </r>
    <r>
      <rPr>
        <b/>
        <sz val="10"/>
        <rFont val="華康楷書體 Std W5"/>
        <family val="1"/>
      </rPr>
      <t>年</t>
    </r>
  </si>
  <si>
    <t xml:space="preserve"> 1998</t>
  </si>
  <si>
    <r>
      <t xml:space="preserve">  88</t>
    </r>
    <r>
      <rPr>
        <b/>
        <sz val="10"/>
        <rFont val="華康楷書體 Std W5"/>
        <family val="1"/>
      </rPr>
      <t>年</t>
    </r>
  </si>
  <si>
    <t xml:space="preserve"> 1999</t>
  </si>
  <si>
    <r>
      <t xml:space="preserve">  89</t>
    </r>
    <r>
      <rPr>
        <b/>
        <sz val="10"/>
        <rFont val="華康楷書體 Std W5"/>
        <family val="1"/>
      </rPr>
      <t>年</t>
    </r>
  </si>
  <si>
    <t xml:space="preserve"> 2000</t>
  </si>
  <si>
    <r>
      <t xml:space="preserve">  90</t>
    </r>
    <r>
      <rPr>
        <b/>
        <sz val="10"/>
        <rFont val="華康楷書體 Std W5"/>
        <family val="1"/>
      </rPr>
      <t>年</t>
    </r>
  </si>
  <si>
    <t xml:space="preserve"> 2001</t>
  </si>
  <si>
    <r>
      <t xml:space="preserve">  91</t>
    </r>
    <r>
      <rPr>
        <b/>
        <sz val="10"/>
        <rFont val="華康楷書體 Std W5"/>
        <family val="1"/>
      </rPr>
      <t>年</t>
    </r>
  </si>
  <si>
    <t xml:space="preserve"> 2002</t>
  </si>
  <si>
    <r>
      <t xml:space="preserve">  92</t>
    </r>
    <r>
      <rPr>
        <b/>
        <sz val="10"/>
        <rFont val="華康楷書體 Std W5"/>
        <family val="1"/>
      </rPr>
      <t>年</t>
    </r>
  </si>
  <si>
    <t xml:space="preserve"> 2003</t>
  </si>
  <si>
    <r>
      <t xml:space="preserve">  93</t>
    </r>
    <r>
      <rPr>
        <b/>
        <sz val="10"/>
        <rFont val="華康楷書體 Std W5"/>
        <family val="1"/>
      </rPr>
      <t>年</t>
    </r>
  </si>
  <si>
    <t xml:space="preserve"> 2004</t>
  </si>
  <si>
    <r>
      <t xml:space="preserve">  94</t>
    </r>
    <r>
      <rPr>
        <b/>
        <sz val="10"/>
        <rFont val="華康楷書體 Std W5"/>
        <family val="1"/>
      </rPr>
      <t>年</t>
    </r>
  </si>
  <si>
    <t xml:space="preserve"> 2005</t>
  </si>
  <si>
    <r>
      <t xml:space="preserve">  95</t>
    </r>
    <r>
      <rPr>
        <b/>
        <sz val="10"/>
        <rFont val="華康楷書體 Std W5"/>
        <family val="1"/>
      </rPr>
      <t>年</t>
    </r>
  </si>
  <si>
    <t xml:space="preserve"> 2006</t>
  </si>
  <si>
    <r>
      <t xml:space="preserve">  96</t>
    </r>
    <r>
      <rPr>
        <b/>
        <sz val="10"/>
        <rFont val="華康楷書體 Std W5"/>
        <family val="1"/>
      </rPr>
      <t>年</t>
    </r>
  </si>
  <si>
    <t xml:space="preserve"> 2007</t>
  </si>
  <si>
    <r>
      <t xml:space="preserve">  97</t>
    </r>
    <r>
      <rPr>
        <b/>
        <sz val="10"/>
        <rFont val="華康楷書體 Std W5"/>
        <family val="1"/>
      </rPr>
      <t>年</t>
    </r>
  </si>
  <si>
    <t xml:space="preserve"> 2008</t>
  </si>
  <si>
    <r>
      <t xml:space="preserve">  98</t>
    </r>
    <r>
      <rPr>
        <b/>
        <sz val="10"/>
        <rFont val="華康楷書體 Std W5"/>
        <family val="1"/>
      </rPr>
      <t>年</t>
    </r>
  </si>
  <si>
    <t xml:space="preserve"> 2009</t>
  </si>
  <si>
    <r>
      <t xml:space="preserve">  99</t>
    </r>
    <r>
      <rPr>
        <b/>
        <sz val="10"/>
        <rFont val="細明體"/>
        <family val="3"/>
      </rPr>
      <t>年</t>
    </r>
  </si>
  <si>
    <t xml:space="preserve"> 2010</t>
  </si>
  <si>
    <r>
      <t>100</t>
    </r>
    <r>
      <rPr>
        <b/>
        <sz val="10"/>
        <rFont val="華康楷書體 Std W5"/>
        <family val="1"/>
      </rPr>
      <t>年</t>
    </r>
  </si>
  <si>
    <t xml:space="preserve"> 2011</t>
  </si>
  <si>
    <r>
      <t xml:space="preserve">     1</t>
    </r>
    <r>
      <rPr>
        <sz val="10"/>
        <rFont val="華康楷書體 Std W5"/>
        <family val="1"/>
      </rPr>
      <t>月</t>
    </r>
  </si>
  <si>
    <t>-</t>
  </si>
  <si>
    <t>January</t>
  </si>
  <si>
    <r>
      <t xml:space="preserve">     2</t>
    </r>
    <r>
      <rPr>
        <sz val="10"/>
        <rFont val="華康楷書體 Std W5"/>
        <family val="1"/>
      </rPr>
      <t>月</t>
    </r>
  </si>
  <si>
    <t>February</t>
  </si>
  <si>
    <r>
      <t xml:space="preserve">     3</t>
    </r>
    <r>
      <rPr>
        <sz val="10"/>
        <rFont val="華康楷書體 Std W5"/>
        <family val="1"/>
      </rPr>
      <t>月</t>
    </r>
  </si>
  <si>
    <t>March</t>
  </si>
  <si>
    <r>
      <t xml:space="preserve">     4</t>
    </r>
    <r>
      <rPr>
        <sz val="10"/>
        <rFont val="華康楷書體 Std W5"/>
        <family val="1"/>
      </rPr>
      <t>月</t>
    </r>
  </si>
  <si>
    <t>April</t>
  </si>
  <si>
    <r>
      <t xml:space="preserve">     5</t>
    </r>
    <r>
      <rPr>
        <sz val="10"/>
        <rFont val="華康楷書體 Std W5"/>
        <family val="1"/>
      </rPr>
      <t>月</t>
    </r>
  </si>
  <si>
    <t>May</t>
  </si>
  <si>
    <r>
      <t xml:space="preserve">     6</t>
    </r>
    <r>
      <rPr>
        <sz val="10"/>
        <rFont val="華康楷書體 Std W5"/>
        <family val="1"/>
      </rPr>
      <t>月</t>
    </r>
  </si>
  <si>
    <t>June</t>
  </si>
  <si>
    <r>
      <t xml:space="preserve">     7</t>
    </r>
    <r>
      <rPr>
        <sz val="10"/>
        <rFont val="華康楷書體 Std W5"/>
        <family val="1"/>
      </rPr>
      <t>月</t>
    </r>
  </si>
  <si>
    <t>July</t>
  </si>
  <si>
    <r>
      <t xml:space="preserve">     8</t>
    </r>
    <r>
      <rPr>
        <sz val="10"/>
        <rFont val="華康楷書體 Std W5"/>
        <family val="1"/>
      </rPr>
      <t>月</t>
    </r>
  </si>
  <si>
    <t>August</t>
  </si>
  <si>
    <r>
      <t xml:space="preserve">     9</t>
    </r>
    <r>
      <rPr>
        <sz val="10"/>
        <rFont val="華康楷書體 Std W5"/>
        <family val="1"/>
      </rPr>
      <t>月</t>
    </r>
  </si>
  <si>
    <t>September</t>
  </si>
  <si>
    <r>
      <t xml:space="preserve">   10</t>
    </r>
    <r>
      <rPr>
        <sz val="10"/>
        <rFont val="華康楷書體 Std W5"/>
        <family val="1"/>
      </rPr>
      <t>月</t>
    </r>
  </si>
  <si>
    <t>October</t>
  </si>
  <si>
    <r>
      <t xml:space="preserve">   11</t>
    </r>
    <r>
      <rPr>
        <sz val="10"/>
        <rFont val="華康楷書體 Std W5"/>
        <family val="1"/>
      </rPr>
      <t>月</t>
    </r>
  </si>
  <si>
    <t>November</t>
  </si>
  <si>
    <r>
      <t xml:space="preserve">   12</t>
    </r>
    <r>
      <rPr>
        <sz val="10"/>
        <rFont val="華康楷書體 Std W5"/>
        <family val="1"/>
      </rPr>
      <t>月</t>
    </r>
  </si>
  <si>
    <t>December</t>
  </si>
  <si>
    <t xml:space="preserve">Notes:1.Because of the downsizing of the Government of Taiwan Province and Fujian Province, the premium that the </t>
  </si>
  <si>
    <t xml:space="preserve">              Government of Taiwan  Province and Fujian Province should subsidize has been taken over by the Central </t>
  </si>
  <si>
    <t xml:space="preserve">              Government since July 1, 1999 and Jan. 1, 2001.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</si>
  <si>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實收保險費－按來源別分（續一）</t>
    </r>
  </si>
  <si>
    <r>
      <t xml:space="preserve">Table 9    Premium Collected by Source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</si>
  <si>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內政部
</t>
    </r>
    <r>
      <rPr>
        <sz val="10"/>
        <rFont val="Times New Roman"/>
        <family val="1"/>
      </rPr>
      <t>Ministry of the Interior</t>
    </r>
  </si>
  <si>
    <r>
      <rPr>
        <sz val="10"/>
        <rFont val="華康楷書體 Std W5"/>
        <family val="1"/>
      </rPr>
      <t>內政部役政署</t>
    </r>
    <r>
      <rPr>
        <sz val="10"/>
        <rFont val="Times New Roman"/>
        <family val="1"/>
      </rPr>
      <t xml:space="preserve"> 
Conscription Agency, Ministry of the Interior</t>
    </r>
  </si>
  <si>
    <r>
      <rPr>
        <sz val="10"/>
        <rFont val="華康楷書體 Std W5"/>
        <family val="1"/>
      </rPr>
      <t xml:space="preserve">農委會
</t>
    </r>
    <r>
      <rPr>
        <sz val="10"/>
        <rFont val="Times New Roman"/>
        <family val="1"/>
      </rPr>
      <t>Council of Agriculture</t>
    </r>
  </si>
  <si>
    <r>
      <rPr>
        <sz val="10"/>
        <rFont val="華康楷書體 Std W5"/>
        <family val="1"/>
      </rPr>
      <t xml:space="preserve">行政院衛生署
</t>
    </r>
    <r>
      <rPr>
        <sz val="10"/>
        <rFont val="Times New Roman"/>
        <family val="1"/>
      </rPr>
      <t>Department of Health, Executive Yuan</t>
    </r>
  </si>
  <si>
    <r>
      <rPr>
        <sz val="10"/>
        <rFont val="華康楷書體 Std W5"/>
        <family val="1"/>
      </rPr>
      <t xml:space="preserve">國防部
</t>
    </r>
    <r>
      <rPr>
        <sz val="10"/>
        <rFont val="Times New Roman"/>
        <family val="1"/>
      </rPr>
      <t>Ministry of National Defense</t>
    </r>
  </si>
  <si>
    <r>
      <rPr>
        <sz val="10"/>
        <rFont val="華康楷書體 Std W5"/>
        <family val="1"/>
      </rPr>
      <t xml:space="preserve">行政院退輔會
</t>
    </r>
    <r>
      <rPr>
        <sz val="10"/>
        <rFont val="Times New Roman"/>
        <family val="1"/>
      </rPr>
      <t>Veterans Affairs Commission, 
Executive Yuan</t>
    </r>
  </si>
  <si>
    <r>
      <rPr>
        <sz val="10"/>
        <rFont val="華康楷書體 Std W5"/>
        <family val="1"/>
      </rPr>
      <t xml:space="preserve">聯合後勤司令部
留守業務署
</t>
    </r>
    <r>
      <rPr>
        <sz val="10"/>
        <rFont val="Times New Roman"/>
        <family val="1"/>
      </rPr>
      <t>Rear Echelon Administration of the Combined Logistics Command</t>
    </r>
  </si>
  <si>
    <r>
      <rPr>
        <sz val="10"/>
        <rFont val="華康楷書體 Std W5"/>
        <family val="1"/>
      </rPr>
      <t xml:space="preserve">經濟部
</t>
    </r>
    <r>
      <rPr>
        <sz val="10"/>
        <rFont val="Times New Roman"/>
        <family val="1"/>
      </rPr>
      <t>Ministry of Economic Affairs</t>
    </r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</si>
  <si>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2.</t>
    </r>
    <r>
      <rPr>
        <sz val="10"/>
        <rFont val="華康楷書體 Std W5"/>
        <family val="1"/>
      </rPr>
      <t>臺北縣自</t>
    </r>
    <r>
      <rPr>
        <sz val="10"/>
        <rFont val="Times New Roman"/>
        <family val="1"/>
      </rPr>
      <t>96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10</t>
    </r>
    <r>
      <rPr>
        <sz val="10"/>
        <rFont val="華康楷書體 Std W5"/>
        <family val="1"/>
      </rPr>
      <t>月起升格為準直轄市，政府補助款由縣市政府補助改為省市政府補助；</t>
    </r>
    <r>
      <rPr>
        <sz val="10"/>
        <rFont val="Times New Roman"/>
        <family val="1"/>
      </rPr>
      <t>99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12</t>
    </r>
    <r>
      <rPr>
        <sz val="10"/>
        <rFont val="華康楷書體 Std W5"/>
        <family val="1"/>
      </rPr>
      <t>月升格為</t>
    </r>
  </si>
  <si>
    <t xml:space="preserve">           2.With the city's promotion to the quasi-municipality status in Octorber, 2007, Taipei County government </t>
  </si>
  <si>
    <t>直轄市，更名新北市。</t>
  </si>
  <si>
    <t xml:space="preserve">              subsidies were categorized as the provincial/municipal government subsidies rather than county/city </t>
  </si>
  <si>
    <t xml:space="preserve">              government subsidies. It moved from quasi-municipality to municipality government in December, 2010,</t>
  </si>
  <si>
    <t xml:space="preserve">              renamed New Taipei City.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</si>
  <si>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實收保險費－按來源別分（續二）</t>
    </r>
  </si>
  <si>
    <r>
      <t xml:space="preserve">Table 9    Premium Collected by Source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2</t>
    </r>
    <r>
      <rPr>
        <sz val="16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</si>
  <si>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省市政府補助
</t>
    </r>
    <r>
      <rPr>
        <sz val="10"/>
        <rFont val="Times New Roman"/>
        <family val="1"/>
      </rPr>
      <t>Provincial and Municipal Government Subsidies</t>
    </r>
  </si>
  <si>
    <r>
      <rPr>
        <sz val="10"/>
        <rFont val="華康楷書體 Std W5"/>
        <family val="1"/>
      </rPr>
      <t xml:space="preserve">臺北市政府
</t>
    </r>
    <r>
      <rPr>
        <sz val="10"/>
        <rFont val="Times New Roman"/>
        <family val="1"/>
      </rPr>
      <t xml:space="preserve">Taipei City Government </t>
    </r>
  </si>
  <si>
    <r>
      <rPr>
        <sz val="10"/>
        <rFont val="華康楷書體 Std W5"/>
        <family val="1"/>
      </rPr>
      <t xml:space="preserve">高雄市政府
</t>
    </r>
    <r>
      <rPr>
        <sz val="10"/>
        <rFont val="Times New Roman"/>
        <family val="1"/>
      </rPr>
      <t xml:space="preserve">Kaohsiung City Government </t>
    </r>
  </si>
  <si>
    <r>
      <rPr>
        <sz val="10"/>
        <rFont val="華康楷書體 Std W5"/>
        <family val="1"/>
      </rPr>
      <t xml:space="preserve">新北市政府
</t>
    </r>
    <r>
      <rPr>
        <sz val="10"/>
        <rFont val="Times New Roman"/>
        <family val="1"/>
      </rPr>
      <t>New Taipei City Government</t>
    </r>
  </si>
  <si>
    <r>
      <rPr>
        <sz val="10"/>
        <rFont val="華康楷書體 Std W5"/>
        <family val="1"/>
      </rPr>
      <t xml:space="preserve">臺中市政府
</t>
    </r>
    <r>
      <rPr>
        <sz val="10"/>
        <rFont val="Times New Roman"/>
        <family val="1"/>
      </rPr>
      <t>Taichung City Government</t>
    </r>
  </si>
  <si>
    <r>
      <rPr>
        <sz val="10"/>
        <rFont val="華康楷書體 Std W5"/>
        <family val="1"/>
      </rPr>
      <t xml:space="preserve">臺南市政府
</t>
    </r>
    <r>
      <rPr>
        <sz val="10"/>
        <rFont val="Times New Roman"/>
        <family val="1"/>
      </rPr>
      <t>Tainan City Government</t>
    </r>
  </si>
  <si>
    <r>
      <rPr>
        <sz val="10"/>
        <rFont val="華康楷書體 Std W5"/>
        <family val="1"/>
      </rPr>
      <t xml:space="preserve">桃園縣政府
</t>
    </r>
    <r>
      <rPr>
        <sz val="10"/>
        <rFont val="Times New Roman"/>
        <family val="1"/>
      </rPr>
      <t>Taoyuan County Government</t>
    </r>
  </si>
  <si>
    <r>
      <rPr>
        <sz val="10"/>
        <rFont val="華康楷書體 Std W5"/>
        <family val="1"/>
      </rPr>
      <t xml:space="preserve">臺灣省政府
</t>
    </r>
    <r>
      <rPr>
        <sz val="10"/>
        <rFont val="Times New Roman"/>
        <family val="1"/>
      </rPr>
      <t>Taiwan Provincial Government</t>
    </r>
  </si>
  <si>
    <r>
      <rPr>
        <sz val="10"/>
        <rFont val="華康楷書體 Std W5"/>
        <family val="1"/>
      </rPr>
      <t xml:space="preserve">臺灣省政府
教育廳
</t>
    </r>
    <r>
      <rPr>
        <sz val="10"/>
        <rFont val="Times New Roman"/>
        <family val="1"/>
      </rPr>
      <t xml:space="preserve">Department of Education
Taiwan Provincial Government </t>
    </r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</si>
  <si>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3.</t>
    </r>
    <r>
      <rPr>
        <sz val="10"/>
        <rFont val="華康楷書體 Std W5"/>
        <family val="1"/>
      </rPr>
      <t>桃園縣自</t>
    </r>
    <r>
      <rPr>
        <sz val="10"/>
        <rFont val="Times New Roman"/>
        <family val="1"/>
      </rPr>
      <t>100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1</t>
    </r>
    <r>
      <rPr>
        <sz val="10"/>
        <rFont val="華康楷書體 Std W5"/>
        <family val="1"/>
      </rPr>
      <t>月起升格為準直轄市，政府補助款由縣市政府補助改為省市政府補助。</t>
    </r>
  </si>
  <si>
    <t xml:space="preserve">           3.With the city's promotion to the quasi-municipality status in January, 2011, Taoyuan County government </t>
  </si>
  <si>
    <t xml:space="preserve">              government subsidies.</t>
  </si>
  <si>
    <t xml:space="preserve">           3.Starting 2008, Taipei County has been upgraded to quasi-municipality status, government subsidies shall be </t>
  </si>
  <si>
    <t xml:space="preserve">              given by the provincial/municipal governments rather than by county/city governments.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</si>
  <si>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實收保險費－按來源別分（續三）</t>
    </r>
  </si>
  <si>
    <r>
      <t xml:space="preserve">Table 9    Premium Collected by Source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3</t>
    </r>
    <r>
      <rPr>
        <sz val="16"/>
        <rFont val="華康楷書體 Std W5"/>
        <family val="1"/>
      </rPr>
      <t>）</t>
    </r>
  </si>
  <si>
    <r>
      <t xml:space="preserve"> </t>
    </r>
    <r>
      <rPr>
        <sz val="10"/>
        <rFont val="華康楷書體 Std W5"/>
        <family val="1"/>
      </rPr>
      <t xml:space="preserve">縣市政府補助
</t>
    </r>
    <r>
      <rPr>
        <sz val="10"/>
        <rFont val="Times New Roman"/>
        <family val="1"/>
      </rPr>
      <t xml:space="preserve">County and City Government Subsidies                                             </t>
    </r>
  </si>
  <si>
    <r>
      <rPr>
        <sz val="10"/>
        <rFont val="華康楷書體 Std W5"/>
        <family val="1"/>
      </rPr>
      <t xml:space="preserve">褔建省政府
</t>
    </r>
    <r>
      <rPr>
        <sz val="10"/>
        <rFont val="Times New Roman"/>
        <family val="1"/>
      </rPr>
      <t>Fujian Provincial Government</t>
    </r>
  </si>
  <si>
    <r>
      <rPr>
        <sz val="10"/>
        <rFont val="華康楷書體 Std W5"/>
        <family val="1"/>
      </rPr>
      <t xml:space="preserve">褔建省金門縣政府
</t>
    </r>
    <r>
      <rPr>
        <sz val="10"/>
        <rFont val="Times New Roman"/>
        <family val="1"/>
      </rPr>
      <t>Fujian Provincial Kinmen County Government</t>
    </r>
  </si>
  <si>
    <r>
      <rPr>
        <sz val="10"/>
        <rFont val="華康楷書體 Std W5"/>
        <family val="1"/>
      </rPr>
      <t xml:space="preserve">褔建省連江縣政府
</t>
    </r>
    <r>
      <rPr>
        <sz val="10"/>
        <rFont val="Times New Roman"/>
        <family val="1"/>
      </rPr>
      <t>Fujian Provincial Lienchiang County Government</t>
    </r>
  </si>
  <si>
    <r>
      <rPr>
        <sz val="10"/>
        <rFont val="華康楷書體 Std W5"/>
        <family val="1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</si>
  <si>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華康楷書體 Std W5"/>
        <family val="1"/>
      </rPr>
      <t xml:space="preserve">臺北縣政府
</t>
    </r>
    <r>
      <rPr>
        <sz val="10"/>
        <rFont val="Times New Roman"/>
        <family val="1"/>
      </rPr>
      <t>Taipei County Government</t>
    </r>
  </si>
  <si>
    <r>
      <rPr>
        <sz val="10"/>
        <rFont val="華康楷書體 Std W5"/>
        <family val="1"/>
      </rPr>
      <t xml:space="preserve">宜蘭縣政府
</t>
    </r>
    <r>
      <rPr>
        <sz val="10"/>
        <rFont val="Times New Roman"/>
        <family val="1"/>
      </rPr>
      <t>Yilan County
 Government</t>
    </r>
  </si>
  <si>
    <r>
      <rPr>
        <sz val="10"/>
        <rFont val="華康楷書體 Std W5"/>
        <family val="1"/>
      </rPr>
      <t xml:space="preserve">新竹縣政府
</t>
    </r>
    <r>
      <rPr>
        <sz val="10"/>
        <rFont val="Times New Roman"/>
        <family val="1"/>
      </rPr>
      <t>Hsinchu County Government</t>
    </r>
  </si>
  <si>
    <r>
      <rPr>
        <sz val="10"/>
        <rFont val="華康楷書體 Std W5"/>
        <family val="1"/>
      </rPr>
      <t xml:space="preserve">苗栗縣政府
</t>
    </r>
    <r>
      <rPr>
        <sz val="10"/>
        <rFont val="Times New Roman"/>
        <family val="1"/>
      </rPr>
      <t>Miaoli County Government</t>
    </r>
  </si>
  <si>
    <r>
      <rPr>
        <sz val="10"/>
        <rFont val="華康楷書體 Std W5"/>
        <family val="1"/>
      </rPr>
      <t xml:space="preserve">臺中縣政府
</t>
    </r>
    <r>
      <rPr>
        <sz val="10"/>
        <rFont val="Times New Roman"/>
        <family val="1"/>
      </rPr>
      <t>Taichung County Government</t>
    </r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</si>
  <si>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4.</t>
    </r>
    <r>
      <rPr>
        <sz val="10"/>
        <rFont val="華康楷書體 Std W5"/>
        <family val="1"/>
      </rPr>
      <t>福建省政府補助部分，</t>
    </r>
    <r>
      <rPr>
        <sz val="10"/>
        <rFont val="Times New Roman"/>
        <family val="1"/>
      </rPr>
      <t>85</t>
    </r>
    <r>
      <rPr>
        <sz val="10"/>
        <rFont val="華康楷書體 Std W5"/>
        <family val="1"/>
      </rPr>
      <t>年至</t>
    </r>
    <r>
      <rPr>
        <sz val="10"/>
        <rFont val="Times New Roman"/>
        <family val="1"/>
      </rPr>
      <t>89</t>
    </r>
    <r>
      <rPr>
        <sz val="10"/>
        <rFont val="華康楷書體 Std W5"/>
        <family val="1"/>
      </rPr>
      <t>年因無財源，改由金門縣政府及連江縣政府負擔。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</si>
  <si>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實收保險費－按來源別分（續四）</t>
    </r>
  </si>
  <si>
    <r>
      <t>Table 9    Premium Collected by Source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4</t>
    </r>
    <r>
      <rPr>
        <sz val="16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</si>
  <si>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彰化縣政府
</t>
    </r>
    <r>
      <rPr>
        <sz val="10"/>
        <rFont val="Times New Roman"/>
        <family val="1"/>
      </rPr>
      <t>Changhua County Government</t>
    </r>
  </si>
  <si>
    <r>
      <rPr>
        <sz val="10"/>
        <rFont val="華康楷書體 Std W5"/>
        <family val="1"/>
      </rPr>
      <t xml:space="preserve">南投縣政府
</t>
    </r>
    <r>
      <rPr>
        <sz val="10"/>
        <rFont val="Times New Roman"/>
        <family val="1"/>
      </rPr>
      <t>Nantou County Government</t>
    </r>
  </si>
  <si>
    <r>
      <rPr>
        <sz val="10"/>
        <rFont val="華康楷書體 Std W5"/>
        <family val="1"/>
      </rPr>
      <t xml:space="preserve">雲林縣政府
</t>
    </r>
    <r>
      <rPr>
        <sz val="10"/>
        <rFont val="Times New Roman"/>
        <family val="1"/>
      </rPr>
      <t xml:space="preserve">Yunlin County Government </t>
    </r>
  </si>
  <si>
    <r>
      <rPr>
        <sz val="10"/>
        <rFont val="華康楷書體 Std W5"/>
        <family val="1"/>
      </rPr>
      <t xml:space="preserve">嘉義縣政府
</t>
    </r>
    <r>
      <rPr>
        <sz val="10"/>
        <rFont val="Times New Roman"/>
        <family val="1"/>
      </rPr>
      <t>Chiayi County
Government</t>
    </r>
  </si>
  <si>
    <r>
      <rPr>
        <sz val="10"/>
        <rFont val="華康楷書體 Std W5"/>
        <family val="1"/>
      </rPr>
      <t xml:space="preserve">臺南縣政府
</t>
    </r>
    <r>
      <rPr>
        <sz val="10"/>
        <rFont val="Times New Roman"/>
        <family val="1"/>
      </rPr>
      <t>Tainan County Government</t>
    </r>
  </si>
  <si>
    <r>
      <rPr>
        <sz val="10"/>
        <rFont val="華康楷書體 Std W5"/>
        <family val="1"/>
      </rPr>
      <t xml:space="preserve">高雄縣政府
</t>
    </r>
    <r>
      <rPr>
        <sz val="10"/>
        <rFont val="Times New Roman"/>
        <family val="1"/>
      </rPr>
      <t>Kaohsiung County Government</t>
    </r>
  </si>
  <si>
    <r>
      <rPr>
        <sz val="10"/>
        <rFont val="華康楷書體 Std W5"/>
        <family val="1"/>
      </rPr>
      <t xml:space="preserve">屏東縣政府
</t>
    </r>
    <r>
      <rPr>
        <sz val="10"/>
        <rFont val="Times New Roman"/>
        <family val="1"/>
      </rPr>
      <t>Pingtung County Government</t>
    </r>
  </si>
  <si>
    <r>
      <rPr>
        <sz val="10"/>
        <rFont val="華康楷書體 Std W5"/>
        <family val="1"/>
      </rPr>
      <t xml:space="preserve">臺東縣政府
</t>
    </r>
    <r>
      <rPr>
        <sz val="10"/>
        <rFont val="Times New Roman"/>
        <family val="1"/>
      </rPr>
      <t>Taitung County 
Government</t>
    </r>
  </si>
  <si>
    <r>
      <rPr>
        <sz val="10"/>
        <rFont val="華康楷書體 Std W5"/>
        <family val="1"/>
      </rPr>
      <t xml:space="preserve">花蓮縣政府
</t>
    </r>
    <r>
      <rPr>
        <sz val="10"/>
        <rFont val="Times New Roman"/>
        <family val="1"/>
      </rPr>
      <t>Hualien County 
Government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</si>
  <si>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實收保險費－按來源別分（續完）</t>
    </r>
  </si>
  <si>
    <r>
      <t>Table 9    Premium Collected by Source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</si>
  <si>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澎湖縣政府
</t>
    </r>
    <r>
      <rPr>
        <sz val="10"/>
        <rFont val="Times New Roman"/>
        <family val="1"/>
      </rPr>
      <t>Penghu County 
Government</t>
    </r>
  </si>
  <si>
    <r>
      <rPr>
        <sz val="10"/>
        <rFont val="華康楷書體 Std W5"/>
        <family val="1"/>
      </rPr>
      <t xml:space="preserve">基隆市政府
</t>
    </r>
    <r>
      <rPr>
        <sz val="10"/>
        <rFont val="Times New Roman"/>
        <family val="1"/>
      </rPr>
      <t>Keelung City Government</t>
    </r>
  </si>
  <si>
    <r>
      <rPr>
        <sz val="10"/>
        <rFont val="華康楷書體 Std W5"/>
        <family val="1"/>
      </rPr>
      <t xml:space="preserve">新竹市政府
</t>
    </r>
    <r>
      <rPr>
        <sz val="10"/>
        <rFont val="Times New Roman"/>
        <family val="1"/>
      </rPr>
      <t>Hsinchu City Government</t>
    </r>
  </si>
  <si>
    <r>
      <rPr>
        <sz val="10"/>
        <rFont val="華康楷書體 Std W5"/>
        <family val="1"/>
      </rPr>
      <t xml:space="preserve">嘉義市政府
</t>
    </r>
    <r>
      <rPr>
        <sz val="10"/>
        <rFont val="Times New Roman"/>
        <family val="1"/>
      </rPr>
      <t>Chiayi City Government</t>
    </r>
  </si>
  <si>
    <r>
      <rPr>
        <sz val="10"/>
        <rFont val="華康楷書體 Std W5"/>
        <family val="1"/>
      </rPr>
      <t xml:space="preserve">金門縣政府
</t>
    </r>
    <r>
      <rPr>
        <sz val="10"/>
        <rFont val="Times New Roman"/>
        <family val="1"/>
      </rPr>
      <t>Kinmen County 
Government</t>
    </r>
  </si>
  <si>
    <r>
      <rPr>
        <sz val="10"/>
        <rFont val="華康楷書體 Std W5"/>
        <family val="1"/>
      </rPr>
      <t xml:space="preserve">連江縣政府
</t>
    </r>
    <r>
      <rPr>
        <sz val="10"/>
        <rFont val="Times New Roman"/>
        <family val="1"/>
      </rPr>
      <t>Lienchiang County Government</t>
    </r>
  </si>
  <si>
    <r>
      <rPr>
        <sz val="10"/>
        <rFont val="華康楷書體 Std W5"/>
        <family val="1"/>
      </rPr>
      <t xml:space="preserve">台灣省政府社會處
</t>
    </r>
    <r>
      <rPr>
        <sz val="10"/>
        <rFont val="Times New Roman"/>
        <family val="1"/>
      </rPr>
      <t xml:space="preserve">Taiwan Provincial Government Department of Social Affairs
</t>
    </r>
    <r>
      <rPr>
        <sz val="10"/>
        <rFont val="華康楷書體 Std W5"/>
        <family val="1"/>
      </rPr>
      <t xml:space="preserve">內政部
</t>
    </r>
    <r>
      <rPr>
        <sz val="10"/>
        <rFont val="Times New Roman"/>
        <family val="1"/>
      </rPr>
      <t>Ministry of the Interior</t>
    </r>
  </si>
  <si>
    <t xml:space="preserve"> 2011</t>
  </si>
  <si>
    <t>-</t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</si>
  <si>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配合臺灣省及福建省政府功能業務及組織調整，原臺灣省及福建省政府補助的各類目保險費，各自</t>
    </r>
  </si>
  <si>
    <r>
      <rPr>
        <sz val="10"/>
        <rFont val="華康楷書體 Std W5"/>
        <family val="1"/>
      </rPr>
      <t>　　　</t>
    </r>
    <r>
      <rPr>
        <sz val="10"/>
        <rFont val="Times New Roman"/>
        <family val="1"/>
      </rPr>
      <t xml:space="preserve">   88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7</t>
    </r>
    <r>
      <rPr>
        <sz val="10"/>
        <rFont val="華康楷書體 Std W5"/>
        <family val="1"/>
      </rPr>
      <t>月</t>
    </r>
    <r>
      <rPr>
        <sz val="10"/>
        <rFont val="Times New Roman"/>
        <family val="1"/>
      </rPr>
      <t>1</t>
    </r>
    <r>
      <rPr>
        <sz val="10"/>
        <rFont val="華康楷書體 Std W5"/>
        <family val="1"/>
      </rPr>
      <t>日及</t>
    </r>
    <r>
      <rPr>
        <sz val="10"/>
        <rFont val="Times New Roman"/>
        <family val="1"/>
      </rPr>
      <t>90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1</t>
    </r>
    <r>
      <rPr>
        <sz val="10"/>
        <rFont val="華康楷書體 Std W5"/>
        <family val="1"/>
      </rPr>
      <t>月</t>
    </r>
    <r>
      <rPr>
        <sz val="10"/>
        <rFont val="Times New Roman"/>
        <family val="1"/>
      </rPr>
      <t>1</t>
    </r>
    <r>
      <rPr>
        <sz val="10"/>
        <rFont val="華康楷書體 Std W5"/>
        <family val="1"/>
      </rPr>
      <t>日起改由中央政府單位承接。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</si>
  <si>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</t>
    </r>
    <r>
      <rPr>
        <sz val="17"/>
        <rFont val="華康楷書體 Std W5"/>
        <family val="1"/>
      </rPr>
      <t>　實收保險費－按來源別分</t>
    </r>
  </si>
  <si>
    <t xml:space="preserve">           4.The Fujian Provincial Government has no revenue. Its subsidies are borne by the Kinmen County and    </t>
  </si>
  <si>
    <t xml:space="preserve">              Lienchiang County government since 1996 to 2000.</t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</si>
  <si>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5.99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12</t>
    </r>
    <r>
      <rPr>
        <sz val="10"/>
        <rFont val="華康楷書體 Std W5"/>
        <family val="1"/>
      </rPr>
      <t>月</t>
    </r>
    <r>
      <rPr>
        <sz val="10"/>
        <rFont val="Times New Roman"/>
        <family val="1"/>
      </rPr>
      <t>25</t>
    </r>
    <r>
      <rPr>
        <sz val="10"/>
        <rFont val="華康楷書體 Std W5"/>
        <family val="1"/>
      </rPr>
      <t>日起，臺中市、臺中縣合併為臺中市，臺南市、臺南縣合併為臺南市，高雄市及高雄縣合併</t>
    </r>
  </si>
  <si>
    <r>
      <t xml:space="preserve">           </t>
    </r>
    <r>
      <rPr>
        <sz val="10"/>
        <rFont val="細明體"/>
        <family val="3"/>
      </rPr>
      <t>為高雄市。</t>
    </r>
  </si>
  <si>
    <t xml:space="preserve">           5.Taichung city and county, Tainan city and county and Kaohsiung city and county were merged respectively </t>
  </si>
  <si>
    <t xml:space="preserve">              on 25th December 2010.</t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</si>
  <si>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6.</t>
    </r>
    <r>
      <rPr>
        <sz val="10"/>
        <rFont val="華康楷書體 Std W5"/>
        <family val="1"/>
      </rPr>
      <t>各級政府保險費補助係指依全民健康保險法規定之補助。</t>
    </r>
  </si>
  <si>
    <t xml:space="preserve">           6.Government subsidies indicate subsidies paid by various levels of government according to NHI Act. </t>
  </si>
  <si>
    <r>
      <rPr>
        <sz val="10"/>
        <rFont val="華康楷書體 Std W5"/>
        <family val="1"/>
      </rPr>
      <t>　　</t>
    </r>
    <r>
      <rPr>
        <sz val="10"/>
        <rFont val="Times New Roman"/>
        <family val="1"/>
      </rPr>
      <t>7.</t>
    </r>
    <r>
      <rPr>
        <sz val="10"/>
        <rFont val="華康楷書體 Std W5"/>
        <family val="1"/>
      </rPr>
      <t>資料更新日期為</t>
    </r>
    <r>
      <rPr>
        <sz val="10"/>
        <rFont val="Times New Roman"/>
        <family val="1"/>
      </rPr>
      <t>101</t>
    </r>
    <r>
      <rPr>
        <sz val="10"/>
        <rFont val="華康楷書體 Std W5"/>
        <family val="1"/>
      </rPr>
      <t>年</t>
    </r>
    <r>
      <rPr>
        <sz val="10"/>
        <rFont val="Times New Roman"/>
        <family val="1"/>
      </rPr>
      <t>5</t>
    </r>
    <r>
      <rPr>
        <sz val="10"/>
        <rFont val="華康楷書體 Std W5"/>
        <family val="1"/>
      </rPr>
      <t>月</t>
    </r>
    <r>
      <rPr>
        <sz val="10"/>
        <rFont val="Times New Roman"/>
        <family val="1"/>
      </rPr>
      <t>2</t>
    </r>
    <r>
      <rPr>
        <sz val="10"/>
        <rFont val="華康楷書體 Std W5"/>
        <family val="1"/>
      </rPr>
      <t>日。</t>
    </r>
  </si>
  <si>
    <t xml:space="preserve">           7.Data updated on May 2, 2012.  </t>
  </si>
  <si>
    <t>1995 - 2011</t>
  </si>
  <si>
    <r>
      <t>中華民國</t>
    </r>
    <r>
      <rPr>
        <sz val="12"/>
        <rFont val="Times New Roman"/>
        <family val="1"/>
      </rPr>
      <t>84</t>
    </r>
    <r>
      <rPr>
        <sz val="12"/>
        <rFont val="華康楷書體 Std W5"/>
        <family val="1"/>
      </rPr>
      <t>年至</t>
    </r>
    <r>
      <rPr>
        <sz val="12"/>
        <color indexed="8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</si>
</sst>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#,###,"/>
    <numFmt numFmtId="178" formatCode="_(* #,##0_);_(* \(#,##0\);_(* &quot;-&quot;_);_(@_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7"/>
      <name val="華康楷書體 Std W5"/>
      <family val="1"/>
    </font>
    <font>
      <sz val="17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華康楷書體 Std W5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9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華康楷書體 Std W5"/>
      <family val="1"/>
    </font>
    <font>
      <b/>
      <sz val="9"/>
      <name val="Times New Roman"/>
      <family val="1"/>
    </font>
    <font>
      <sz val="12"/>
      <color indexed="62"/>
      <name val="Times New Roman"/>
      <family val="1"/>
    </font>
    <font>
      <sz val="8"/>
      <color indexed="62"/>
      <name val="Times New Roman"/>
      <family val="1"/>
    </font>
    <font>
      <b/>
      <sz val="11"/>
      <name val="文鼎粗楷"/>
      <family val="3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細明體"/>
      <family val="3"/>
    </font>
    <font>
      <b/>
      <sz val="10"/>
      <name val="文鼎粗楷"/>
      <family val="3"/>
    </font>
    <font>
      <sz val="16"/>
      <name val="華康楷書體 Std W5"/>
      <family val="1"/>
    </font>
    <font>
      <sz val="9"/>
      <name val="文鼎粗楷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9" fillId="0" borderId="10" xfId="0" applyFont="1" applyFill="1" applyBorder="1" applyAlignment="1" quotePrefix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 quotePrefix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9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 quotePrefix="1">
      <alignment wrapText="1"/>
    </xf>
    <xf numFmtId="176" fontId="16" fillId="0" borderId="14" xfId="0" applyNumberFormat="1" applyFont="1" applyBorder="1" applyAlignment="1">
      <alignment horizontal="left" indent="1"/>
    </xf>
    <xf numFmtId="177" fontId="18" fillId="0" borderId="0" xfId="0" applyNumberFormat="1" applyFont="1" applyFill="1" applyBorder="1" applyAlignment="1">
      <alignment horizontal="right" wrapText="1"/>
    </xf>
    <xf numFmtId="177" fontId="18" fillId="0" borderId="0" xfId="0" applyNumberFormat="1" applyFont="1" applyFill="1" applyBorder="1" applyAlignment="1" quotePrefix="1">
      <alignment horizontal="right" wrapText="1"/>
    </xf>
    <xf numFmtId="178" fontId="18" fillId="0" borderId="0" xfId="0" applyNumberFormat="1" applyFont="1" applyFill="1" applyBorder="1" applyAlignment="1" quotePrefix="1">
      <alignment horizontal="right" wrapText="1"/>
    </xf>
    <xf numFmtId="0" fontId="16" fillId="0" borderId="15" xfId="0" applyFont="1" applyFill="1" applyBorder="1" applyAlignment="1" quotePrefix="1">
      <alignment horizontal="left" inden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 quotePrefix="1">
      <alignment wrapText="1"/>
    </xf>
    <xf numFmtId="0" fontId="19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8" fontId="23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14" xfId="33" applyFont="1" applyBorder="1" applyAlignment="1">
      <alignment horizontal="left" indent="1"/>
      <protection/>
    </xf>
    <xf numFmtId="177" fontId="13" fillId="0" borderId="0" xfId="0" applyNumberFormat="1" applyFont="1" applyFill="1" applyBorder="1" applyAlignment="1">
      <alignment horizontal="right" wrapText="1"/>
    </xf>
    <xf numFmtId="177" fontId="13" fillId="0" borderId="0" xfId="0" applyNumberFormat="1" applyFont="1" applyFill="1" applyBorder="1" applyAlignment="1" quotePrefix="1">
      <alignment horizontal="right" wrapText="1"/>
    </xf>
    <xf numFmtId="0" fontId="9" fillId="0" borderId="15" xfId="0" applyFont="1" applyFill="1" applyBorder="1" applyAlignment="1">
      <alignment horizontal="left" indent="2"/>
    </xf>
    <xf numFmtId="0" fontId="9" fillId="0" borderId="16" xfId="33" applyFont="1" applyBorder="1" applyAlignment="1">
      <alignment horizontal="left" indent="1"/>
      <protection/>
    </xf>
    <xf numFmtId="177" fontId="13" fillId="0" borderId="10" xfId="0" applyNumberFormat="1" applyFont="1" applyFill="1" applyBorder="1" applyAlignment="1">
      <alignment horizontal="right" wrapText="1"/>
    </xf>
    <xf numFmtId="178" fontId="18" fillId="0" borderId="10" xfId="0" applyNumberFormat="1" applyFont="1" applyFill="1" applyBorder="1" applyAlignment="1" quotePrefix="1">
      <alignment horizontal="right" wrapText="1"/>
    </xf>
    <xf numFmtId="177" fontId="13" fillId="0" borderId="10" xfId="0" applyNumberFormat="1" applyFont="1" applyFill="1" applyBorder="1" applyAlignment="1" quotePrefix="1">
      <alignment horizontal="right" wrapText="1"/>
    </xf>
    <xf numFmtId="0" fontId="9" fillId="0" borderId="17" xfId="0" applyFont="1" applyFill="1" applyBorder="1" applyAlignment="1">
      <alignment horizontal="left" indent="2"/>
    </xf>
    <xf numFmtId="178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quotePrefix="1">
      <alignment vertical="top"/>
    </xf>
    <xf numFmtId="0" fontId="9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 quotePrefix="1">
      <alignment horizontal="centerContinuous"/>
    </xf>
    <xf numFmtId="0" fontId="9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 quotePrefix="1">
      <alignment horizontal="center" vertical="center" wrapText="1"/>
    </xf>
    <xf numFmtId="0" fontId="9" fillId="0" borderId="18" xfId="0" applyFont="1" applyBorder="1" applyAlignment="1" quotePrefix="1">
      <alignment horizontal="center" vertical="center" wrapText="1"/>
    </xf>
    <xf numFmtId="0" fontId="9" fillId="0" borderId="19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 quotePrefix="1">
      <alignment wrapText="1"/>
    </xf>
    <xf numFmtId="177" fontId="18" fillId="0" borderId="0" xfId="0" applyNumberFormat="1" applyFont="1" applyBorder="1" applyAlignment="1" quotePrefix="1">
      <alignment horizontal="right" wrapText="1"/>
    </xf>
    <xf numFmtId="178" fontId="18" fillId="0" borderId="0" xfId="0" applyNumberFormat="1" applyFont="1" applyBorder="1" applyAlignment="1" quotePrefix="1">
      <alignment horizontal="right" wrapText="1"/>
    </xf>
    <xf numFmtId="178" fontId="18" fillId="0" borderId="20" xfId="0" applyNumberFormat="1" applyFont="1" applyBorder="1" applyAlignment="1" quotePrefix="1">
      <alignment horizontal="right" wrapText="1"/>
    </xf>
    <xf numFmtId="177" fontId="18" fillId="0" borderId="20" xfId="0" applyNumberFormat="1" applyFont="1" applyBorder="1" applyAlignment="1" quotePrefix="1">
      <alignment horizontal="right" wrapText="1"/>
    </xf>
    <xf numFmtId="177" fontId="18" fillId="0" borderId="0" xfId="0" applyNumberFormat="1" applyFont="1" applyBorder="1" applyAlignment="1">
      <alignment horizontal="right" wrapText="1"/>
    </xf>
    <xf numFmtId="178" fontId="18" fillId="0" borderId="0" xfId="0" applyNumberFormat="1" applyFont="1" applyBorder="1" applyAlignment="1">
      <alignment horizontal="right" wrapText="1"/>
    </xf>
    <xf numFmtId="0" fontId="16" fillId="0" borderId="15" xfId="0" applyFont="1" applyBorder="1" applyAlignment="1" quotePrefix="1">
      <alignment horizontal="left" indent="1"/>
    </xf>
    <xf numFmtId="178" fontId="9" fillId="0" borderId="0" xfId="0" applyNumberFormat="1" applyFont="1" applyAlignment="1">
      <alignment/>
    </xf>
    <xf numFmtId="177" fontId="13" fillId="0" borderId="0" xfId="0" applyNumberFormat="1" applyFont="1" applyBorder="1" applyAlignment="1">
      <alignment horizontal="right" wrapText="1"/>
    </xf>
    <xf numFmtId="177" fontId="13" fillId="0" borderId="0" xfId="0" applyNumberFormat="1" applyFont="1" applyBorder="1" applyAlignment="1" quotePrefix="1">
      <alignment horizontal="right" wrapText="1"/>
    </xf>
    <xf numFmtId="178" fontId="13" fillId="0" borderId="0" xfId="0" applyNumberFormat="1" applyFont="1" applyBorder="1" applyAlignment="1" quotePrefix="1">
      <alignment horizontal="right" wrapText="1"/>
    </xf>
    <xf numFmtId="0" fontId="9" fillId="0" borderId="15" xfId="0" applyFont="1" applyBorder="1" applyAlignment="1">
      <alignment horizontal="left" indent="2"/>
    </xf>
    <xf numFmtId="177" fontId="13" fillId="0" borderId="10" xfId="0" applyNumberFormat="1" applyFont="1" applyBorder="1" applyAlignment="1" quotePrefix="1">
      <alignment horizontal="right" wrapText="1"/>
    </xf>
    <xf numFmtId="178" fontId="13" fillId="0" borderId="10" xfId="0" applyNumberFormat="1" applyFont="1" applyBorder="1" applyAlignment="1" quotePrefix="1">
      <alignment horizontal="right" wrapText="1"/>
    </xf>
    <xf numFmtId="0" fontId="9" fillId="0" borderId="17" xfId="0" applyFont="1" applyBorder="1" applyAlignment="1">
      <alignment horizontal="left" indent="2"/>
    </xf>
    <xf numFmtId="178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14" fillId="0" borderId="0" xfId="33" applyFont="1" applyBorder="1" applyAlignment="1">
      <alignment horizontal="left" indent="3"/>
      <protection/>
    </xf>
    <xf numFmtId="0" fontId="9" fillId="0" borderId="0" xfId="33" applyFont="1" applyBorder="1" applyAlignment="1">
      <alignment horizontal="left" indent="1"/>
      <protection/>
    </xf>
    <xf numFmtId="0" fontId="0" fillId="0" borderId="0" xfId="0" applyFont="1" applyBorder="1" applyAlignment="1">
      <alignment vertical="center"/>
    </xf>
    <xf numFmtId="177" fontId="13" fillId="0" borderId="0" xfId="0" applyNumberFormat="1" applyFont="1" applyBorder="1" applyAlignment="1" quotePrefix="1">
      <alignment horizontal="right" vertical="center" wrapText="1"/>
    </xf>
    <xf numFmtId="178" fontId="13" fillId="0" borderId="0" xfId="0" applyNumberFormat="1" applyFont="1" applyBorder="1" applyAlignment="1" quotePrefix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78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 quotePrefix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3" xfId="0" applyFont="1" applyBorder="1" applyAlignment="1" quotePrefix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8" fontId="18" fillId="0" borderId="20" xfId="0" applyNumberFormat="1" applyFont="1" applyFill="1" applyBorder="1" applyAlignment="1" quotePrefix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Border="1" applyAlignment="1" quotePrefix="1">
      <alignment wrapText="1"/>
    </xf>
    <xf numFmtId="0" fontId="28" fillId="0" borderId="0" xfId="0" applyFont="1" applyBorder="1" applyAlignment="1">
      <alignment/>
    </xf>
    <xf numFmtId="178" fontId="16" fillId="0" borderId="0" xfId="0" applyNumberFormat="1" applyFont="1" applyAlignment="1">
      <alignment/>
    </xf>
    <xf numFmtId="177" fontId="13" fillId="0" borderId="15" xfId="0" applyNumberFormat="1" applyFont="1" applyBorder="1" applyAlignment="1" quotePrefix="1">
      <alignment horizontal="right" wrapText="1"/>
    </xf>
    <xf numFmtId="178" fontId="13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177" fontId="13" fillId="0" borderId="17" xfId="0" applyNumberFormat="1" applyFont="1" applyBorder="1" applyAlignment="1" quotePrefix="1">
      <alignment horizontal="right" wrapText="1"/>
    </xf>
    <xf numFmtId="177" fontId="0" fillId="0" borderId="0" xfId="0" applyNumberFormat="1" applyFont="1" applyAlignment="1">
      <alignment/>
    </xf>
    <xf numFmtId="0" fontId="9" fillId="0" borderId="13" xfId="0" applyNumberFormat="1" applyFont="1" applyBorder="1" applyAlignment="1" quotePrefix="1">
      <alignment horizontal="center" vertical="center" wrapText="1"/>
    </xf>
    <xf numFmtId="177" fontId="18" fillId="33" borderId="0" xfId="0" applyNumberFormat="1" applyFont="1" applyFill="1" applyBorder="1" applyAlignment="1" quotePrefix="1">
      <alignment horizontal="right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/>
    </xf>
    <xf numFmtId="0" fontId="9" fillId="0" borderId="0" xfId="0" applyFont="1" applyBorder="1" applyAlignment="1" quotePrefix="1">
      <alignment horizontal="right"/>
    </xf>
    <xf numFmtId="3" fontId="13" fillId="0" borderId="0" xfId="0" applyNumberFormat="1" applyFont="1" applyAlignment="1">
      <alignment/>
    </xf>
    <xf numFmtId="177" fontId="18" fillId="0" borderId="0" xfId="0" applyNumberFormat="1" applyFont="1" applyFill="1" applyBorder="1" applyAlignment="1" quotePrefix="1">
      <alignment wrapText="1"/>
    </xf>
    <xf numFmtId="176" fontId="16" fillId="0" borderId="14" xfId="0" applyNumberFormat="1" applyFont="1" applyFill="1" applyBorder="1" applyAlignment="1">
      <alignment horizontal="left" indent="1"/>
    </xf>
    <xf numFmtId="177" fontId="18" fillId="0" borderId="0" xfId="0" applyNumberFormat="1" applyFont="1" applyBorder="1" applyAlignment="1" quotePrefix="1">
      <alignment wrapText="1"/>
    </xf>
    <xf numFmtId="177" fontId="13" fillId="0" borderId="0" xfId="0" applyNumberFormat="1" applyFont="1" applyBorder="1" applyAlignment="1" quotePrefix="1">
      <alignment wrapText="1"/>
    </xf>
    <xf numFmtId="177" fontId="13" fillId="0" borderId="10" xfId="0" applyNumberFormat="1" applyFont="1" applyBorder="1" applyAlignment="1" quotePrefix="1">
      <alignment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 quotePrefix="1">
      <alignment horizontal="center" vertical="top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BLE27OK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4"/>
  <sheetViews>
    <sheetView tabSelected="1" view="pageBreakPreview" zoomScaleSheetLayoutView="100" zoomScalePageLayoutView="0" workbookViewId="0" topLeftCell="A1">
      <selection activeCell="G3" sqref="G3:L3"/>
    </sheetView>
  </sheetViews>
  <sheetFormatPr defaultColWidth="9.00390625" defaultRowHeight="15.75"/>
  <cols>
    <col min="1" max="1" width="13.125" style="17" customWidth="1"/>
    <col min="2" max="2" width="11.625" style="47" customWidth="1"/>
    <col min="3" max="3" width="11.875" style="47" customWidth="1"/>
    <col min="4" max="4" width="14.375" style="47" customWidth="1"/>
    <col min="5" max="5" width="16.125" style="47" customWidth="1"/>
    <col min="6" max="6" width="17.125" style="47" customWidth="1"/>
    <col min="7" max="7" width="12.125" style="6" customWidth="1"/>
    <col min="8" max="8" width="12.375" style="6" customWidth="1"/>
    <col min="9" max="9" width="13.125" style="6" customWidth="1"/>
    <col min="10" max="10" width="16.125" style="6" customWidth="1"/>
    <col min="11" max="11" width="13.125" style="6" customWidth="1"/>
    <col min="12" max="12" width="16.625" style="6" customWidth="1"/>
    <col min="13" max="13" width="15.625" style="6" customWidth="1"/>
    <col min="14" max="14" width="13.75390625" style="6" customWidth="1"/>
    <col min="15" max="15" width="18.25390625" style="6" customWidth="1"/>
    <col min="16" max="16" width="13.75390625" style="6" customWidth="1"/>
    <col min="17" max="17" width="16.00390625" style="6" customWidth="1"/>
    <col min="18" max="18" width="13.75390625" style="6" customWidth="1"/>
    <col min="19" max="19" width="15.625" style="6" customWidth="1"/>
    <col min="20" max="20" width="13.125" style="6" customWidth="1"/>
    <col min="21" max="21" width="12.25390625" style="6" customWidth="1"/>
    <col min="22" max="22" width="12.375" style="6" customWidth="1"/>
    <col min="23" max="23" width="11.625" style="6" customWidth="1"/>
    <col min="24" max="24" width="10.75390625" style="6" customWidth="1"/>
    <col min="25" max="25" width="11.25390625" style="6" customWidth="1"/>
    <col min="26" max="26" width="12.50390625" style="6" customWidth="1"/>
    <col min="27" max="28" width="13.625" style="6" customWidth="1"/>
    <col min="29" max="29" width="11.50390625" style="6" customWidth="1"/>
    <col min="30" max="30" width="12.75390625" style="6" customWidth="1"/>
    <col min="31" max="31" width="14.125" style="6" customWidth="1"/>
    <col min="32" max="32" width="15.00390625" style="6" customWidth="1"/>
    <col min="33" max="33" width="13.75390625" style="6" customWidth="1"/>
    <col min="34" max="34" width="13.25390625" style="6" customWidth="1"/>
    <col min="35" max="35" width="13.125" style="6" customWidth="1"/>
    <col min="36" max="41" width="12.625" style="6" customWidth="1"/>
    <col min="42" max="42" width="18.50390625" style="6" customWidth="1"/>
    <col min="43" max="44" width="12.625" style="6" customWidth="1"/>
    <col min="45" max="50" width="11.375" style="6" customWidth="1"/>
    <col min="51" max="51" width="9.50390625" style="6" customWidth="1"/>
    <col min="52" max="52" width="10.125" style="6" customWidth="1"/>
    <col min="53" max="53" width="11.00390625" style="6" customWidth="1"/>
    <col min="54" max="55" width="10.00390625" style="6" customWidth="1"/>
    <col min="56" max="56" width="10.125" style="6" customWidth="1"/>
    <col min="57" max="59" width="9.875" style="6" customWidth="1"/>
    <col min="60" max="65" width="9.50390625" style="6" customWidth="1"/>
    <col min="66" max="69" width="8.75390625" style="6" customWidth="1"/>
    <col min="70" max="16384" width="9.00390625" style="6" customWidth="1"/>
  </cols>
  <sheetData>
    <row r="1" spans="1:67" s="3" customFormat="1" ht="24.75" customHeight="1">
      <c r="A1" s="134" t="s">
        <v>149</v>
      </c>
      <c r="B1" s="134"/>
      <c r="C1" s="134"/>
      <c r="D1" s="134"/>
      <c r="E1" s="134"/>
      <c r="F1" s="134"/>
      <c r="G1" s="135" t="s">
        <v>0</v>
      </c>
      <c r="H1" s="135"/>
      <c r="I1" s="135"/>
      <c r="J1" s="135"/>
      <c r="K1" s="135"/>
      <c r="L1" s="135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s="3" customFormat="1" ht="24.75" customHeight="1">
      <c r="A2" s="1"/>
      <c r="J2" s="2"/>
      <c r="K2" s="5"/>
      <c r="L2" s="5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21" customHeight="1">
      <c r="A3" s="136" t="s">
        <v>1</v>
      </c>
      <c r="B3" s="137"/>
      <c r="C3" s="137"/>
      <c r="D3" s="137"/>
      <c r="E3" s="137"/>
      <c r="F3" s="137"/>
      <c r="G3" s="138" t="s">
        <v>160</v>
      </c>
      <c r="H3" s="139"/>
      <c r="I3" s="139"/>
      <c r="J3" s="139"/>
      <c r="K3" s="139"/>
      <c r="L3" s="139"/>
      <c r="BF3" s="7"/>
      <c r="BG3" s="7"/>
      <c r="BH3" s="7"/>
      <c r="BI3" s="8"/>
      <c r="BJ3" s="7"/>
      <c r="BK3" s="8"/>
      <c r="BL3" s="8"/>
      <c r="BM3" s="8"/>
      <c r="BN3" s="7"/>
      <c r="BO3" s="7"/>
    </row>
    <row r="4" spans="1:67" ht="21" customHeight="1" thickBot="1">
      <c r="A4" s="9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3"/>
      <c r="L4" s="14" t="s">
        <v>4</v>
      </c>
      <c r="BF4" s="7"/>
      <c r="BG4" s="7"/>
      <c r="BH4" s="7"/>
      <c r="BI4" s="8"/>
      <c r="BJ4" s="7"/>
      <c r="BK4" s="8"/>
      <c r="BL4" s="8"/>
      <c r="BM4" s="8"/>
      <c r="BN4" s="7"/>
      <c r="BO4" s="7"/>
    </row>
    <row r="5" spans="1:67" s="17" customFormat="1" ht="57" customHeight="1">
      <c r="A5" s="140" t="s">
        <v>5</v>
      </c>
      <c r="B5" s="142" t="s">
        <v>6</v>
      </c>
      <c r="C5" s="144" t="s">
        <v>7</v>
      </c>
      <c r="D5" s="145"/>
      <c r="E5" s="145"/>
      <c r="F5" s="146"/>
      <c r="G5" s="145" t="s">
        <v>8</v>
      </c>
      <c r="H5" s="145"/>
      <c r="I5" s="145"/>
      <c r="J5" s="145"/>
      <c r="K5" s="146"/>
      <c r="L5" s="147" t="s">
        <v>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5"/>
      <c r="BG5" s="15"/>
      <c r="BH5" s="15"/>
      <c r="BI5" s="15"/>
      <c r="BJ5" s="15"/>
      <c r="BK5" s="15"/>
      <c r="BL5" s="15"/>
      <c r="BM5" s="15"/>
      <c r="BN5" s="16"/>
      <c r="BO5" s="16"/>
    </row>
    <row r="6" spans="1:67" ht="79.5" customHeight="1">
      <c r="A6" s="141"/>
      <c r="B6" s="143"/>
      <c r="C6" s="18" t="s">
        <v>10</v>
      </c>
      <c r="D6" s="19" t="s">
        <v>11</v>
      </c>
      <c r="E6" s="19" t="s">
        <v>12</v>
      </c>
      <c r="F6" s="19" t="s">
        <v>13</v>
      </c>
      <c r="G6" s="20" t="s">
        <v>10</v>
      </c>
      <c r="H6" s="18" t="s">
        <v>14</v>
      </c>
      <c r="I6" s="21" t="s">
        <v>15</v>
      </c>
      <c r="J6" s="20" t="s">
        <v>16</v>
      </c>
      <c r="K6" s="18" t="s">
        <v>17</v>
      </c>
      <c r="L6" s="148"/>
      <c r="BF6" s="22"/>
      <c r="BG6" s="22"/>
      <c r="BH6" s="22"/>
      <c r="BI6" s="22"/>
      <c r="BJ6" s="22"/>
      <c r="BK6" s="22"/>
      <c r="BL6" s="22"/>
      <c r="BM6" s="22"/>
      <c r="BN6" s="7"/>
      <c r="BO6" s="7"/>
    </row>
    <row r="7" spans="1:67" s="28" customFormat="1" ht="15.75" customHeight="1">
      <c r="A7" s="23" t="s">
        <v>18</v>
      </c>
      <c r="B7" s="24">
        <f>SUM(C7+G7+'表9-2'!B7+'表9-3'!E7)</f>
        <v>198568537741</v>
      </c>
      <c r="C7" s="24">
        <f>SUM(D7:F7)</f>
        <v>138494216378</v>
      </c>
      <c r="D7" s="24">
        <v>135353395819</v>
      </c>
      <c r="E7" s="24">
        <v>920503279</v>
      </c>
      <c r="F7" s="24">
        <v>2220317280</v>
      </c>
      <c r="G7" s="25">
        <f>SUM(H7:K7)+SUM('表9-1'!B7:I7)</f>
        <v>26583954068</v>
      </c>
      <c r="H7" s="25">
        <v>186800185</v>
      </c>
      <c r="I7" s="25">
        <v>5477352201</v>
      </c>
      <c r="J7" s="26">
        <v>0</v>
      </c>
      <c r="K7" s="24" t="s">
        <v>146</v>
      </c>
      <c r="L7" s="27" t="s">
        <v>19</v>
      </c>
      <c r="BF7" s="29"/>
      <c r="BG7" s="29"/>
      <c r="BH7" s="29"/>
      <c r="BI7" s="29"/>
      <c r="BJ7" s="29"/>
      <c r="BK7" s="29"/>
      <c r="BL7" s="29"/>
      <c r="BM7" s="29"/>
      <c r="BN7" s="30"/>
      <c r="BO7" s="30"/>
    </row>
    <row r="8" spans="1:67" s="28" customFormat="1" ht="15.75" customHeight="1">
      <c r="A8" s="23" t="s">
        <v>20</v>
      </c>
      <c r="B8" s="24">
        <f>SUM(C8+G8+'表9-2'!B8+'表9-3'!E8)</f>
        <v>235934232170</v>
      </c>
      <c r="C8" s="24">
        <f>SUM(D8:F8)</f>
        <v>167267625188</v>
      </c>
      <c r="D8" s="24">
        <v>162777782462</v>
      </c>
      <c r="E8" s="24">
        <v>1961591861</v>
      </c>
      <c r="F8" s="24">
        <v>2528250865</v>
      </c>
      <c r="G8" s="25">
        <f>SUM(H8:K8)+SUM('表9-1'!B8:I8)</f>
        <v>33514840451</v>
      </c>
      <c r="H8" s="25">
        <v>105329087</v>
      </c>
      <c r="I8" s="25">
        <v>5996150743</v>
      </c>
      <c r="J8" s="26">
        <v>0</v>
      </c>
      <c r="K8" s="25">
        <v>105892041</v>
      </c>
      <c r="L8" s="27" t="s">
        <v>21</v>
      </c>
      <c r="BF8" s="29"/>
      <c r="BG8" s="29"/>
      <c r="BH8" s="29"/>
      <c r="BI8" s="29"/>
      <c r="BJ8" s="29"/>
      <c r="BK8" s="29"/>
      <c r="BL8" s="29"/>
      <c r="BM8" s="29"/>
      <c r="BN8" s="30"/>
      <c r="BO8" s="30"/>
    </row>
    <row r="9" spans="1:67" s="28" customFormat="1" ht="15.75" customHeight="1">
      <c r="A9" s="23" t="s">
        <v>22</v>
      </c>
      <c r="B9" s="24">
        <f>SUM(C9+G9+'表9-2'!B9+'表9-3'!E9)</f>
        <v>244427751635</v>
      </c>
      <c r="C9" s="24">
        <f aca="true" t="shared" si="0" ref="C9:C22">SUM(D9:F9)</f>
        <v>174712931134</v>
      </c>
      <c r="D9" s="24">
        <v>169446663628</v>
      </c>
      <c r="E9" s="24">
        <v>2708983393</v>
      </c>
      <c r="F9" s="24">
        <v>2557284113</v>
      </c>
      <c r="G9" s="25">
        <f>SUM(H9:K9)+SUM('表9-1'!B9:I9)</f>
        <v>35533379709</v>
      </c>
      <c r="H9" s="26">
        <v>0</v>
      </c>
      <c r="I9" s="25">
        <v>6039204443</v>
      </c>
      <c r="J9" s="26">
        <v>0</v>
      </c>
      <c r="K9" s="25">
        <v>216396628</v>
      </c>
      <c r="L9" s="27" t="s">
        <v>23</v>
      </c>
      <c r="BF9" s="29"/>
      <c r="BG9" s="29"/>
      <c r="BH9" s="29"/>
      <c r="BI9" s="29"/>
      <c r="BJ9" s="29"/>
      <c r="BK9" s="29"/>
      <c r="BL9" s="29"/>
      <c r="BM9" s="29"/>
      <c r="BN9" s="30"/>
      <c r="BO9" s="30"/>
    </row>
    <row r="10" spans="1:65" s="31" customFormat="1" ht="15.75" customHeight="1">
      <c r="A10" s="23" t="s">
        <v>24</v>
      </c>
      <c r="B10" s="24">
        <f>SUM(C10+G10+'表9-2'!B10+'表9-3'!E10)</f>
        <v>258208958818</v>
      </c>
      <c r="C10" s="24">
        <f t="shared" si="0"/>
        <v>186067364404</v>
      </c>
      <c r="D10" s="24">
        <v>181328384949</v>
      </c>
      <c r="E10" s="24">
        <v>3052428792</v>
      </c>
      <c r="F10" s="24">
        <v>1686550663</v>
      </c>
      <c r="G10" s="25">
        <f>SUM(H10:K10)+SUM('表9-1'!B10:I10)</f>
        <v>37481863592</v>
      </c>
      <c r="H10" s="26">
        <v>0</v>
      </c>
      <c r="I10" s="25">
        <v>6416466089</v>
      </c>
      <c r="J10" s="26">
        <v>0</v>
      </c>
      <c r="K10" s="25">
        <v>230542690</v>
      </c>
      <c r="L10" s="27" t="s">
        <v>25</v>
      </c>
      <c r="BF10" s="32"/>
      <c r="BG10" s="32"/>
      <c r="BH10" s="32"/>
      <c r="BI10" s="32"/>
      <c r="BJ10" s="32"/>
      <c r="BK10" s="32"/>
      <c r="BL10" s="32"/>
      <c r="BM10" s="32"/>
    </row>
    <row r="11" spans="1:65" ht="15.75" customHeight="1">
      <c r="A11" s="23" t="s">
        <v>26</v>
      </c>
      <c r="B11" s="24">
        <f>SUM(C11+G11+'表9-2'!B11+'表9-3'!E11)</f>
        <v>267693356971</v>
      </c>
      <c r="C11" s="24">
        <f t="shared" si="0"/>
        <v>191929914068</v>
      </c>
      <c r="D11" s="24">
        <v>187224090847</v>
      </c>
      <c r="E11" s="24">
        <v>3743879792</v>
      </c>
      <c r="F11" s="24">
        <v>961943429</v>
      </c>
      <c r="G11" s="25">
        <f>SUM(H11:K11)+SUM('表9-1'!B11:I11)</f>
        <v>53213518755</v>
      </c>
      <c r="H11" s="26">
        <v>0</v>
      </c>
      <c r="I11" s="25">
        <f>6685217564+12484790746</f>
        <v>19170008310</v>
      </c>
      <c r="J11" s="26">
        <v>0</v>
      </c>
      <c r="K11" s="25">
        <v>252888862</v>
      </c>
      <c r="L11" s="27" t="s">
        <v>27</v>
      </c>
      <c r="BF11" s="33"/>
      <c r="BG11" s="33"/>
      <c r="BH11" s="33"/>
      <c r="BI11" s="33"/>
      <c r="BJ11" s="33"/>
      <c r="BK11" s="33"/>
      <c r="BL11" s="33"/>
      <c r="BM11" s="33"/>
    </row>
    <row r="12" spans="1:65" ht="15.75" customHeight="1">
      <c r="A12" s="23" t="s">
        <v>28</v>
      </c>
      <c r="B12" s="24">
        <f>SUM(C12+G12+'表9-2'!B12+'表9-3'!E12)</f>
        <v>283282277953</v>
      </c>
      <c r="C12" s="24">
        <f t="shared" si="0"/>
        <v>202696617080</v>
      </c>
      <c r="D12" s="24">
        <v>197886597988</v>
      </c>
      <c r="E12" s="24">
        <v>4074236120</v>
      </c>
      <c r="F12" s="24">
        <v>735782972</v>
      </c>
      <c r="G12" s="25">
        <f>SUM(H12:K12)+SUM('表9-1'!B12:I12)</f>
        <v>67985781425</v>
      </c>
      <c r="H12" s="26">
        <v>0</v>
      </c>
      <c r="I12" s="25">
        <f>7157564250+16850584537</f>
        <v>24008148787</v>
      </c>
      <c r="J12" s="26">
        <v>0</v>
      </c>
      <c r="K12" s="25">
        <f>271419676+129931271</f>
        <v>401350947</v>
      </c>
      <c r="L12" s="27" t="s">
        <v>29</v>
      </c>
      <c r="BF12" s="33"/>
      <c r="BG12" s="33"/>
      <c r="BH12" s="33"/>
      <c r="BI12" s="33"/>
      <c r="BJ12" s="33"/>
      <c r="BK12" s="33"/>
      <c r="BL12" s="33"/>
      <c r="BM12" s="33"/>
    </row>
    <row r="13" spans="1:65" ht="15.75" customHeight="1">
      <c r="A13" s="23" t="s">
        <v>30</v>
      </c>
      <c r="B13" s="24">
        <f>SUM(C13+G13+'表9-2'!B13+'表9-3'!E13)</f>
        <v>287026694053</v>
      </c>
      <c r="C13" s="24">
        <f t="shared" si="0"/>
        <v>205826191832</v>
      </c>
      <c r="D13" s="24">
        <v>200533722903</v>
      </c>
      <c r="E13" s="24">
        <v>4272321870</v>
      </c>
      <c r="F13" s="24">
        <v>1020147059</v>
      </c>
      <c r="G13" s="25">
        <f>SUM(H13:K13)+SUM('表9-1'!B13:I13)</f>
        <v>69006991062</v>
      </c>
      <c r="H13" s="26">
        <v>0</v>
      </c>
      <c r="I13" s="25">
        <f>6945671867+16273376918</f>
        <v>23219048785</v>
      </c>
      <c r="J13" s="26">
        <v>0</v>
      </c>
      <c r="K13" s="25">
        <f>286220987+128651410</f>
        <v>414872397</v>
      </c>
      <c r="L13" s="27" t="s">
        <v>31</v>
      </c>
      <c r="BF13" s="33"/>
      <c r="BG13" s="33"/>
      <c r="BH13" s="33"/>
      <c r="BI13" s="33"/>
      <c r="BJ13" s="33"/>
      <c r="BK13" s="33"/>
      <c r="BL13" s="33"/>
      <c r="BM13" s="33"/>
    </row>
    <row r="14" spans="1:65" ht="15.75" customHeight="1">
      <c r="A14" s="23" t="s">
        <v>32</v>
      </c>
      <c r="B14" s="24">
        <f>SUM(C14+G14+'表9-2'!B14+'表9-3'!E14)</f>
        <v>299020721057</v>
      </c>
      <c r="C14" s="24">
        <f t="shared" si="0"/>
        <v>215863368087</v>
      </c>
      <c r="D14" s="24">
        <v>211152439956</v>
      </c>
      <c r="E14" s="24">
        <v>4695744226</v>
      </c>
      <c r="F14" s="24">
        <v>15183905</v>
      </c>
      <c r="G14" s="25">
        <f>SUM(H14:K14)+SUM('表9-1'!B14:I14)</f>
        <v>70461843524</v>
      </c>
      <c r="H14" s="26">
        <v>0</v>
      </c>
      <c r="I14" s="25">
        <f>7216123230+17143602115</f>
        <v>24359725345</v>
      </c>
      <c r="J14" s="25">
        <v>61282752</v>
      </c>
      <c r="K14" s="25">
        <f>450220713+170086800</f>
        <v>620307513</v>
      </c>
      <c r="L14" s="27" t="s">
        <v>33</v>
      </c>
      <c r="BF14" s="33"/>
      <c r="BG14" s="33"/>
      <c r="BH14" s="33"/>
      <c r="BI14" s="33"/>
      <c r="BJ14" s="33"/>
      <c r="BK14" s="33"/>
      <c r="BL14" s="33"/>
      <c r="BM14" s="33"/>
    </row>
    <row r="15" spans="1:65" ht="15.75" customHeight="1">
      <c r="A15" s="23" t="s">
        <v>34</v>
      </c>
      <c r="B15" s="24">
        <f>SUM(C15+G15+'表9-2'!B15+'表9-3'!E15)</f>
        <v>326651573280</v>
      </c>
      <c r="C15" s="24">
        <f t="shared" si="0"/>
        <v>239019111191</v>
      </c>
      <c r="D15" s="24">
        <v>233696365129</v>
      </c>
      <c r="E15" s="24">
        <v>5294248765</v>
      </c>
      <c r="F15" s="24">
        <v>28497297</v>
      </c>
      <c r="G15" s="25">
        <f>SUM(H15:K15)+SUM('表9-1'!B15:I15)</f>
        <v>73965587652</v>
      </c>
      <c r="H15" s="26">
        <v>0</v>
      </c>
      <c r="I15" s="25">
        <f>8122394196+18391233331</f>
        <v>26513627527</v>
      </c>
      <c r="J15" s="25">
        <v>111188551</v>
      </c>
      <c r="K15" s="25">
        <f>689912836+233399536</f>
        <v>923312372</v>
      </c>
      <c r="L15" s="27" t="s">
        <v>35</v>
      </c>
      <c r="BF15" s="33"/>
      <c r="BG15" s="33"/>
      <c r="BH15" s="33"/>
      <c r="BI15" s="33"/>
      <c r="BJ15" s="33"/>
      <c r="BK15" s="33"/>
      <c r="BL15" s="33"/>
      <c r="BM15" s="33"/>
    </row>
    <row r="16" spans="1:65" ht="15.75" customHeight="1">
      <c r="A16" s="23" t="s">
        <v>36</v>
      </c>
      <c r="B16" s="24">
        <f>SUM(C16+G16+'表9-2'!B16+'表9-3'!E16)</f>
        <v>335397132321</v>
      </c>
      <c r="C16" s="24">
        <f t="shared" si="0"/>
        <v>247084187407</v>
      </c>
      <c r="D16" s="24">
        <v>241653771416</v>
      </c>
      <c r="E16" s="24">
        <v>5398691741</v>
      </c>
      <c r="F16" s="24">
        <v>31724250</v>
      </c>
      <c r="G16" s="25">
        <f>SUM(H16:K16)+SUM('表9-1'!B16:I16)</f>
        <v>76059368011</v>
      </c>
      <c r="H16" s="26">
        <v>0</v>
      </c>
      <c r="I16" s="25">
        <f>8497919110+18936350541</f>
        <v>27434269651</v>
      </c>
      <c r="J16" s="25">
        <v>138008969</v>
      </c>
      <c r="K16" s="25">
        <f>730030366+236431492</f>
        <v>966461858</v>
      </c>
      <c r="L16" s="27" t="s">
        <v>37</v>
      </c>
      <c r="BF16" s="33"/>
      <c r="BG16" s="33"/>
      <c r="BH16" s="33"/>
      <c r="BI16" s="33"/>
      <c r="BJ16" s="33"/>
      <c r="BK16" s="33"/>
      <c r="BL16" s="33"/>
      <c r="BM16" s="33"/>
    </row>
    <row r="17" spans="1:65" ht="15.75" customHeight="1">
      <c r="A17" s="23" t="s">
        <v>38</v>
      </c>
      <c r="B17" s="24">
        <f>SUM(C17+G17+'表9-2'!B17+'表9-3'!E17)</f>
        <v>350485993467</v>
      </c>
      <c r="C17" s="24">
        <f t="shared" si="0"/>
        <v>260189935779</v>
      </c>
      <c r="D17" s="24">
        <v>254461343341</v>
      </c>
      <c r="E17" s="24">
        <v>5693048354</v>
      </c>
      <c r="F17" s="24">
        <v>35544084</v>
      </c>
      <c r="G17" s="25">
        <f>SUM(H17:K17)+SUM('表9-1'!B17:I17)</f>
        <v>78131873244</v>
      </c>
      <c r="H17" s="26">
        <v>0</v>
      </c>
      <c r="I17" s="25">
        <f>8949882425+19794679951</f>
        <v>28744562376</v>
      </c>
      <c r="J17" s="25">
        <v>118628155</v>
      </c>
      <c r="K17" s="25">
        <f>824365708+262645028</f>
        <v>1087010736</v>
      </c>
      <c r="L17" s="27" t="s">
        <v>39</v>
      </c>
      <c r="BF17" s="33"/>
      <c r="BG17" s="33"/>
      <c r="BH17" s="33"/>
      <c r="BI17" s="33"/>
      <c r="BJ17" s="33"/>
      <c r="BK17" s="33"/>
      <c r="BL17" s="33"/>
      <c r="BM17" s="33"/>
    </row>
    <row r="18" spans="1:65" ht="15.75" customHeight="1">
      <c r="A18" s="23" t="s">
        <v>40</v>
      </c>
      <c r="B18" s="24">
        <f>SUM(C18+G18+'表9-2'!B18+'表9-3'!E18)</f>
        <v>361893416771</v>
      </c>
      <c r="C18" s="24">
        <f t="shared" si="0"/>
        <v>271050302275</v>
      </c>
      <c r="D18" s="24">
        <v>264788553539</v>
      </c>
      <c r="E18" s="24">
        <v>6215955380</v>
      </c>
      <c r="F18" s="24">
        <v>45793356</v>
      </c>
      <c r="G18" s="25">
        <f>SUM(H18:K18)+SUM('表9-1'!B18:I18)</f>
        <v>78617476488</v>
      </c>
      <c r="H18" s="26">
        <v>0</v>
      </c>
      <c r="I18" s="25">
        <f>9386084093+20785048183</f>
        <v>30171132276</v>
      </c>
      <c r="J18" s="25">
        <v>112451641</v>
      </c>
      <c r="K18" s="25">
        <f>856617629+270960651</f>
        <v>1127578280</v>
      </c>
      <c r="L18" s="27" t="s">
        <v>41</v>
      </c>
      <c r="BF18" s="33"/>
      <c r="BG18" s="33"/>
      <c r="BH18" s="33"/>
      <c r="BI18" s="33"/>
      <c r="BJ18" s="33"/>
      <c r="BK18" s="33"/>
      <c r="BL18" s="33"/>
      <c r="BM18" s="33"/>
    </row>
    <row r="19" spans="1:65" ht="15.75" customHeight="1">
      <c r="A19" s="23" t="s">
        <v>42</v>
      </c>
      <c r="B19" s="24">
        <f>SUM(C19+G19+'表9-2'!B19+'表9-3'!E19)</f>
        <v>360968169351</v>
      </c>
      <c r="C19" s="24">
        <f t="shared" si="0"/>
        <v>272892483107</v>
      </c>
      <c r="D19" s="24">
        <v>266193082745</v>
      </c>
      <c r="E19" s="24">
        <v>6642779210</v>
      </c>
      <c r="F19" s="24">
        <v>56621152</v>
      </c>
      <c r="G19" s="25">
        <f>SUM(H19:K19)+SUM('表9-1'!B19:I19)</f>
        <v>79633637836</v>
      </c>
      <c r="H19" s="26">
        <v>0</v>
      </c>
      <c r="I19" s="25">
        <v>30435988481</v>
      </c>
      <c r="J19" s="25">
        <v>120965469</v>
      </c>
      <c r="K19" s="25">
        <v>1141039861</v>
      </c>
      <c r="L19" s="27" t="s">
        <v>43</v>
      </c>
      <c r="BF19" s="33"/>
      <c r="BG19" s="33"/>
      <c r="BH19" s="33"/>
      <c r="BI19" s="33"/>
      <c r="BJ19" s="33"/>
      <c r="BK19" s="33"/>
      <c r="BL19" s="33"/>
      <c r="BM19" s="33"/>
    </row>
    <row r="20" spans="1:65" ht="15.75" customHeight="1">
      <c r="A20" s="23" t="s">
        <v>44</v>
      </c>
      <c r="B20" s="24">
        <f>SUM(C20+G20+'表9-2'!B20+'表9-3'!E20)</f>
        <v>369849659113</v>
      </c>
      <c r="C20" s="24">
        <f t="shared" si="0"/>
        <v>282702718998</v>
      </c>
      <c r="D20" s="24">
        <v>275482708495</v>
      </c>
      <c r="E20" s="24">
        <v>7152628205</v>
      </c>
      <c r="F20" s="24">
        <v>67382298</v>
      </c>
      <c r="G20" s="25">
        <f>SUM(H20:K20)+SUM('表9-1'!B20:I20)</f>
        <v>78196751289</v>
      </c>
      <c r="H20" s="26">
        <v>0</v>
      </c>
      <c r="I20" s="25">
        <v>27875453584</v>
      </c>
      <c r="J20" s="25">
        <v>106292468</v>
      </c>
      <c r="K20" s="25">
        <v>1139408126</v>
      </c>
      <c r="L20" s="27" t="s">
        <v>45</v>
      </c>
      <c r="BF20" s="33"/>
      <c r="BG20" s="33"/>
      <c r="BH20" s="33"/>
      <c r="BI20" s="33"/>
      <c r="BJ20" s="33"/>
      <c r="BK20" s="33"/>
      <c r="BL20" s="33"/>
      <c r="BM20" s="33"/>
    </row>
    <row r="21" spans="1:65" ht="15.75" customHeight="1">
      <c r="A21" s="23" t="s">
        <v>46</v>
      </c>
      <c r="B21" s="24">
        <f>SUM(C21+G21+'表9-2'!B21+'表9-3'!E21)</f>
        <v>370377530618</v>
      </c>
      <c r="C21" s="24">
        <f t="shared" si="0"/>
        <v>282527292221</v>
      </c>
      <c r="D21" s="24">
        <v>272869802165</v>
      </c>
      <c r="E21" s="24">
        <v>9539055390</v>
      </c>
      <c r="F21" s="24">
        <v>118434666</v>
      </c>
      <c r="G21" s="25">
        <f>SUM(H21:K21)+SUM('表9-1'!B21:I21)</f>
        <v>78949799178</v>
      </c>
      <c r="H21" s="26">
        <v>0</v>
      </c>
      <c r="I21" s="25">
        <v>28758990337</v>
      </c>
      <c r="J21" s="25">
        <v>109680898</v>
      </c>
      <c r="K21" s="25">
        <v>1164914136</v>
      </c>
      <c r="L21" s="27" t="s">
        <v>47</v>
      </c>
      <c r="BF21" s="33"/>
      <c r="BG21" s="33"/>
      <c r="BH21" s="33"/>
      <c r="BI21" s="33"/>
      <c r="BJ21" s="33"/>
      <c r="BK21" s="33"/>
      <c r="BL21" s="33"/>
      <c r="BM21" s="33"/>
    </row>
    <row r="22" spans="1:65" ht="15.75" customHeight="1">
      <c r="A22" s="23" t="s">
        <v>48</v>
      </c>
      <c r="B22" s="24">
        <f>SUM(C22+G22+'表9-2'!B22+'表9-3'!E22)</f>
        <v>418025072167</v>
      </c>
      <c r="C22" s="24">
        <f t="shared" si="0"/>
        <v>321855362992</v>
      </c>
      <c r="D22" s="24">
        <v>300912350961</v>
      </c>
      <c r="E22" s="24">
        <v>20694180085</v>
      </c>
      <c r="F22" s="24">
        <v>248831946</v>
      </c>
      <c r="G22" s="25">
        <v>87576971710</v>
      </c>
      <c r="H22" s="26">
        <v>0</v>
      </c>
      <c r="I22" s="25">
        <v>33468338744</v>
      </c>
      <c r="J22" s="25">
        <v>99636429</v>
      </c>
      <c r="K22" s="25">
        <v>1322465014</v>
      </c>
      <c r="L22" s="27" t="s">
        <v>49</v>
      </c>
      <c r="BF22" s="33"/>
      <c r="BG22" s="33"/>
      <c r="BH22" s="33"/>
      <c r="BI22" s="33"/>
      <c r="BJ22" s="33"/>
      <c r="BK22" s="33"/>
      <c r="BL22" s="33"/>
      <c r="BM22" s="33"/>
    </row>
    <row r="23" spans="1:65" ht="15.75" customHeight="1">
      <c r="A23" s="23" t="s">
        <v>50</v>
      </c>
      <c r="B23" s="24">
        <f aca="true" t="shared" si="1" ref="B23:K23">SUM(B24:B35)</f>
        <v>452117799932</v>
      </c>
      <c r="C23" s="24">
        <f t="shared" si="1"/>
        <v>344649297257</v>
      </c>
      <c r="D23" s="24">
        <f t="shared" si="1"/>
        <v>318772603828</v>
      </c>
      <c r="E23" s="24">
        <f t="shared" si="1"/>
        <v>25544282269</v>
      </c>
      <c r="F23" s="24">
        <f t="shared" si="1"/>
        <v>332411160</v>
      </c>
      <c r="G23" s="24">
        <f t="shared" si="1"/>
        <v>79868357132</v>
      </c>
      <c r="H23" s="26">
        <f t="shared" si="1"/>
        <v>0</v>
      </c>
      <c r="I23" s="24">
        <f t="shared" si="1"/>
        <v>25000230783</v>
      </c>
      <c r="J23" s="24">
        <f t="shared" si="1"/>
        <v>108884855</v>
      </c>
      <c r="K23" s="24">
        <f t="shared" si="1"/>
        <v>1369157199</v>
      </c>
      <c r="L23" s="27" t="s">
        <v>51</v>
      </c>
      <c r="BF23" s="33"/>
      <c r="BG23" s="33"/>
      <c r="BH23" s="33"/>
      <c r="BI23" s="33"/>
      <c r="BJ23" s="33"/>
      <c r="BK23" s="33"/>
      <c r="BL23" s="33"/>
      <c r="BM23" s="33"/>
    </row>
    <row r="24" spans="1:65" ht="15.75" customHeight="1">
      <c r="A24" s="34" t="s">
        <v>52</v>
      </c>
      <c r="B24" s="35">
        <f>C24+G24+'表9-2'!B24+'表9-3'!E24</f>
        <v>38183121119</v>
      </c>
      <c r="C24" s="35">
        <f>SUM(D24:F24)</f>
        <v>28226378649</v>
      </c>
      <c r="D24" s="35">
        <v>26010781764</v>
      </c>
      <c r="E24" s="35">
        <v>2194597662</v>
      </c>
      <c r="F24" s="35">
        <v>20999223</v>
      </c>
      <c r="G24" s="35">
        <f>SUM(H24:K24)+SUM('表9-1'!B24:I24)</f>
        <v>6651487117</v>
      </c>
      <c r="H24" s="26" t="s">
        <v>53</v>
      </c>
      <c r="I24" s="36">
        <v>2031144613</v>
      </c>
      <c r="J24" s="36">
        <v>11419152</v>
      </c>
      <c r="K24" s="36">
        <v>114597894</v>
      </c>
      <c r="L24" s="37" t="s">
        <v>54</v>
      </c>
      <c r="BF24" s="33"/>
      <c r="BG24" s="33"/>
      <c r="BH24" s="33"/>
      <c r="BI24" s="33"/>
      <c r="BJ24" s="33"/>
      <c r="BK24" s="33"/>
      <c r="BL24" s="33"/>
      <c r="BM24" s="33"/>
    </row>
    <row r="25" spans="1:65" ht="15.75" customHeight="1">
      <c r="A25" s="34" t="s">
        <v>55</v>
      </c>
      <c r="B25" s="35">
        <f>C25+G25+'表9-2'!B25+'表9-3'!E25</f>
        <v>38048449481</v>
      </c>
      <c r="C25" s="35">
        <f aca="true" t="shared" si="2" ref="C25:C35">SUM(D25:F25)</f>
        <v>28340195820</v>
      </c>
      <c r="D25" s="35">
        <v>26183210608</v>
      </c>
      <c r="E25" s="35">
        <v>2134881958</v>
      </c>
      <c r="F25" s="35">
        <v>22103254</v>
      </c>
      <c r="G25" s="35">
        <f>SUM(H25:K25)+SUM('表9-1'!B25:I25)</f>
        <v>6471610355</v>
      </c>
      <c r="H25" s="26" t="s">
        <v>53</v>
      </c>
      <c r="I25" s="35">
        <v>2039666520</v>
      </c>
      <c r="J25" s="35">
        <v>11142848</v>
      </c>
      <c r="K25" s="36">
        <v>113558530</v>
      </c>
      <c r="L25" s="37" t="s">
        <v>56</v>
      </c>
      <c r="BF25" s="33"/>
      <c r="BG25" s="33"/>
      <c r="BH25" s="33"/>
      <c r="BI25" s="33"/>
      <c r="BJ25" s="33"/>
      <c r="BK25" s="33"/>
      <c r="BL25" s="33"/>
      <c r="BM25" s="33"/>
    </row>
    <row r="26" spans="1:65" ht="15.75" customHeight="1">
      <c r="A26" s="34" t="s">
        <v>57</v>
      </c>
      <c r="B26" s="35">
        <f>C26+G26+'表9-2'!B26+'表9-3'!E26</f>
        <v>37623683494</v>
      </c>
      <c r="C26" s="35">
        <f t="shared" si="2"/>
        <v>28398742402</v>
      </c>
      <c r="D26" s="35">
        <v>26268226012</v>
      </c>
      <c r="E26" s="35">
        <v>2106973287</v>
      </c>
      <c r="F26" s="35">
        <v>23543103</v>
      </c>
      <c r="G26" s="35">
        <f>SUM(H26:K26)+SUM('表9-1'!B26:I26)</f>
        <v>6374098956</v>
      </c>
      <c r="H26" s="26" t="s">
        <v>53</v>
      </c>
      <c r="I26" s="36">
        <v>2053112946</v>
      </c>
      <c r="J26" s="36">
        <v>10268793</v>
      </c>
      <c r="K26" s="36">
        <v>113719511</v>
      </c>
      <c r="L26" s="37" t="s">
        <v>58</v>
      </c>
      <c r="BF26" s="33"/>
      <c r="BG26" s="33"/>
      <c r="BH26" s="33"/>
      <c r="BI26" s="33"/>
      <c r="BJ26" s="33"/>
      <c r="BK26" s="33"/>
      <c r="BL26" s="33"/>
      <c r="BM26" s="33"/>
    </row>
    <row r="27" spans="1:65" ht="15.75" customHeight="1">
      <c r="A27" s="34" t="s">
        <v>59</v>
      </c>
      <c r="B27" s="35">
        <f>C27+G27+'表9-2'!B27+'表9-3'!E27</f>
        <v>37638105127</v>
      </c>
      <c r="C27" s="35">
        <f t="shared" si="2"/>
        <v>28678417531</v>
      </c>
      <c r="D27" s="35">
        <v>26502106435</v>
      </c>
      <c r="E27" s="35">
        <v>2151271439</v>
      </c>
      <c r="F27" s="35">
        <v>25039657</v>
      </c>
      <c r="G27" s="35">
        <f>SUM(H27:K27)+SUM('表9-1'!B27:I27)</f>
        <v>6552395940</v>
      </c>
      <c r="H27" s="26" t="s">
        <v>53</v>
      </c>
      <c r="I27" s="36">
        <v>2075407344</v>
      </c>
      <c r="J27" s="36">
        <v>9461376</v>
      </c>
      <c r="K27" s="36">
        <v>113784862</v>
      </c>
      <c r="L27" s="37" t="s">
        <v>60</v>
      </c>
      <c r="BF27" s="33"/>
      <c r="BG27" s="33"/>
      <c r="BH27" s="33"/>
      <c r="BI27" s="33"/>
      <c r="BJ27" s="33"/>
      <c r="BK27" s="33"/>
      <c r="BL27" s="33"/>
      <c r="BM27" s="33"/>
    </row>
    <row r="28" spans="1:65" ht="15.75" customHeight="1">
      <c r="A28" s="34" t="s">
        <v>61</v>
      </c>
      <c r="B28" s="35">
        <f>C28+G28+'表9-2'!B28+'表9-3'!E28</f>
        <v>37271817877</v>
      </c>
      <c r="C28" s="35">
        <f t="shared" si="2"/>
        <v>28544771332</v>
      </c>
      <c r="D28" s="35">
        <v>26403666231</v>
      </c>
      <c r="E28" s="35">
        <v>2114598119</v>
      </c>
      <c r="F28" s="35">
        <v>26506982</v>
      </c>
      <c r="G28" s="35">
        <f>SUM(H28:K28)+SUM('表9-1'!B28:I28)</f>
        <v>6457925310</v>
      </c>
      <c r="H28" s="26" t="s">
        <v>53</v>
      </c>
      <c r="I28" s="36">
        <v>2073069068</v>
      </c>
      <c r="J28" s="36">
        <v>10271630</v>
      </c>
      <c r="K28" s="36">
        <v>115507321</v>
      </c>
      <c r="L28" s="37" t="s">
        <v>62</v>
      </c>
      <c r="BF28" s="33"/>
      <c r="BG28" s="33"/>
      <c r="BH28" s="33"/>
      <c r="BI28" s="33"/>
      <c r="BJ28" s="33"/>
      <c r="BK28" s="33"/>
      <c r="BL28" s="33"/>
      <c r="BM28" s="33"/>
    </row>
    <row r="29" spans="1:65" ht="15.75" customHeight="1">
      <c r="A29" s="34" t="s">
        <v>63</v>
      </c>
      <c r="B29" s="35">
        <f>C29+G29+'表9-2'!B29+'表9-3'!E29</f>
        <v>37445139138</v>
      </c>
      <c r="C29" s="35">
        <f t="shared" si="2"/>
        <v>28709288843</v>
      </c>
      <c r="D29" s="35">
        <v>26537079942</v>
      </c>
      <c r="E29" s="35">
        <v>2143697676</v>
      </c>
      <c r="F29" s="35">
        <v>28511225</v>
      </c>
      <c r="G29" s="35">
        <f>SUM(H29:K29)+SUM('表9-1'!B29:I29)</f>
        <v>6535747091</v>
      </c>
      <c r="H29" s="26" t="s">
        <v>53</v>
      </c>
      <c r="I29" s="36">
        <v>2080916221</v>
      </c>
      <c r="J29" s="36">
        <v>9838400</v>
      </c>
      <c r="K29" s="36">
        <v>113976261</v>
      </c>
      <c r="L29" s="37" t="s">
        <v>64</v>
      </c>
      <c r="BF29" s="33"/>
      <c r="BG29" s="33"/>
      <c r="BH29" s="33"/>
      <c r="BI29" s="33"/>
      <c r="BJ29" s="33"/>
      <c r="BK29" s="33"/>
      <c r="BL29" s="33"/>
      <c r="BM29" s="33"/>
    </row>
    <row r="30" spans="1:65" ht="15.75" customHeight="1">
      <c r="A30" s="34" t="s">
        <v>65</v>
      </c>
      <c r="B30" s="35">
        <f>C30+G30+'表9-2'!B30+'表9-3'!E30</f>
        <v>37569734021</v>
      </c>
      <c r="C30" s="35">
        <f t="shared" si="2"/>
        <v>28925902005</v>
      </c>
      <c r="D30" s="35">
        <v>26792759110</v>
      </c>
      <c r="E30" s="35">
        <v>2103206407</v>
      </c>
      <c r="F30" s="35">
        <v>29936488</v>
      </c>
      <c r="G30" s="35">
        <f>SUM(H30:K30)+SUM('表9-1'!B30:I30)</f>
        <v>6757436924</v>
      </c>
      <c r="H30" s="26" t="s">
        <v>53</v>
      </c>
      <c r="I30" s="36">
        <v>2086768232</v>
      </c>
      <c r="J30" s="36">
        <v>8630272</v>
      </c>
      <c r="K30" s="36">
        <v>111670152</v>
      </c>
      <c r="L30" s="37" t="s">
        <v>66</v>
      </c>
      <c r="BF30" s="33"/>
      <c r="BG30" s="33"/>
      <c r="BH30" s="33"/>
      <c r="BI30" s="33"/>
      <c r="BJ30" s="33"/>
      <c r="BK30" s="33"/>
      <c r="BL30" s="33"/>
      <c r="BM30" s="33"/>
    </row>
    <row r="31" spans="1:65" ht="15.75" customHeight="1">
      <c r="A31" s="34" t="s">
        <v>67</v>
      </c>
      <c r="B31" s="35">
        <f>C31+G31+'表9-2'!B31+'表9-3'!E31</f>
        <v>37632186783</v>
      </c>
      <c r="C31" s="35">
        <f t="shared" si="2"/>
        <v>28841009767</v>
      </c>
      <c r="D31" s="35">
        <v>26656491991</v>
      </c>
      <c r="E31" s="35">
        <v>2153640886</v>
      </c>
      <c r="F31" s="35">
        <v>30876890</v>
      </c>
      <c r="G31" s="35">
        <f>SUM(H31:K31)+SUM('表9-1'!B31:I31)</f>
        <v>6894783580</v>
      </c>
      <c r="H31" s="26" t="s">
        <v>53</v>
      </c>
      <c r="I31" s="36">
        <v>2099658107</v>
      </c>
      <c r="J31" s="36">
        <v>8265632</v>
      </c>
      <c r="K31" s="36">
        <v>113022219</v>
      </c>
      <c r="L31" s="37" t="s">
        <v>68</v>
      </c>
      <c r="BF31" s="33"/>
      <c r="BG31" s="33"/>
      <c r="BH31" s="33"/>
      <c r="BI31" s="33"/>
      <c r="BJ31" s="33"/>
      <c r="BK31" s="33"/>
      <c r="BL31" s="33"/>
      <c r="BM31" s="33"/>
    </row>
    <row r="32" spans="1:65" ht="15.75" customHeight="1">
      <c r="A32" s="34" t="s">
        <v>69</v>
      </c>
      <c r="B32" s="35">
        <f>C32+G32+'表9-2'!B32+'表9-3'!E32</f>
        <v>37669372117</v>
      </c>
      <c r="C32" s="35">
        <f t="shared" si="2"/>
        <v>28919914341</v>
      </c>
      <c r="D32" s="35">
        <v>26756660754</v>
      </c>
      <c r="E32" s="35">
        <v>2131858915</v>
      </c>
      <c r="F32" s="35">
        <v>31394672</v>
      </c>
      <c r="G32" s="35">
        <f>SUM(H32:K32)+SUM('表9-1'!B32:I32)</f>
        <v>6848735293</v>
      </c>
      <c r="H32" s="26" t="s">
        <v>53</v>
      </c>
      <c r="I32" s="36">
        <v>2109111774</v>
      </c>
      <c r="J32" s="36">
        <v>7416640</v>
      </c>
      <c r="K32" s="36">
        <v>114497977</v>
      </c>
      <c r="L32" s="37" t="s">
        <v>70</v>
      </c>
      <c r="BF32" s="33"/>
      <c r="BG32" s="33"/>
      <c r="BH32" s="33"/>
      <c r="BI32" s="33"/>
      <c r="BJ32" s="33"/>
      <c r="BK32" s="33"/>
      <c r="BL32" s="33"/>
      <c r="BM32" s="33"/>
    </row>
    <row r="33" spans="1:65" ht="15.75" customHeight="1">
      <c r="A33" s="34" t="s">
        <v>71</v>
      </c>
      <c r="B33" s="35">
        <f>C33+G33+'表9-2'!B33+'表9-3'!E33</f>
        <v>37897518856</v>
      </c>
      <c r="C33" s="35">
        <f t="shared" si="2"/>
        <v>29065342231</v>
      </c>
      <c r="D33" s="35">
        <v>26877903047</v>
      </c>
      <c r="E33" s="35">
        <v>2156052044</v>
      </c>
      <c r="F33" s="35">
        <v>31387140</v>
      </c>
      <c r="G33" s="35">
        <f>SUM(H33:K33)+SUM('表9-1'!B33:I33)</f>
        <v>6928923968</v>
      </c>
      <c r="H33" s="26" t="s">
        <v>53</v>
      </c>
      <c r="I33" s="36">
        <v>2116662868</v>
      </c>
      <c r="J33" s="36">
        <v>7512960</v>
      </c>
      <c r="K33" s="36">
        <v>115188120</v>
      </c>
      <c r="L33" s="37" t="s">
        <v>72</v>
      </c>
      <c r="BF33" s="33"/>
      <c r="BG33" s="33"/>
      <c r="BH33" s="33"/>
      <c r="BI33" s="33"/>
      <c r="BJ33" s="33"/>
      <c r="BK33" s="33"/>
      <c r="BL33" s="33"/>
      <c r="BM33" s="33"/>
    </row>
    <row r="34" spans="1:65" ht="15.75" customHeight="1">
      <c r="A34" s="34" t="s">
        <v>73</v>
      </c>
      <c r="B34" s="35">
        <f>C34+G34+'表9-2'!B34+'表9-3'!E34</f>
        <v>37688089678</v>
      </c>
      <c r="C34" s="35">
        <f t="shared" si="2"/>
        <v>29082899788</v>
      </c>
      <c r="D34" s="35">
        <v>26958703788</v>
      </c>
      <c r="E34" s="35">
        <v>2093139737</v>
      </c>
      <c r="F34" s="35">
        <v>31056263</v>
      </c>
      <c r="G34" s="35">
        <f>SUM(H34:K34)+SUM('表9-1'!B34:I34)</f>
        <v>6697606299</v>
      </c>
      <c r="H34" s="26" t="s">
        <v>53</v>
      </c>
      <c r="I34" s="36">
        <v>2117356545</v>
      </c>
      <c r="J34" s="36">
        <v>7328576</v>
      </c>
      <c r="K34" s="36">
        <v>114817176</v>
      </c>
      <c r="L34" s="37" t="s">
        <v>74</v>
      </c>
      <c r="BF34" s="33"/>
      <c r="BG34" s="33"/>
      <c r="BH34" s="33"/>
      <c r="BI34" s="33"/>
      <c r="BJ34" s="33"/>
      <c r="BK34" s="33"/>
      <c r="BL34" s="33"/>
      <c r="BM34" s="33"/>
    </row>
    <row r="35" spans="1:65" s="7" customFormat="1" ht="15.75" customHeight="1" thickBot="1">
      <c r="A35" s="38" t="s">
        <v>75</v>
      </c>
      <c r="B35" s="39">
        <f>C35+G35+'表9-2'!B35+'表9-3'!E35</f>
        <v>37450582241</v>
      </c>
      <c r="C35" s="39">
        <f t="shared" si="2"/>
        <v>28916434548</v>
      </c>
      <c r="D35" s="39">
        <v>26825014146</v>
      </c>
      <c r="E35" s="39">
        <v>2060364139</v>
      </c>
      <c r="F35" s="39">
        <v>31056263</v>
      </c>
      <c r="G35" s="39">
        <f>SUM(H35:K35)+SUM('表9-1'!B35:I35)</f>
        <v>6697606299</v>
      </c>
      <c r="H35" s="40" t="s">
        <v>53</v>
      </c>
      <c r="I35" s="41">
        <v>2117356545</v>
      </c>
      <c r="J35" s="41">
        <v>7328576</v>
      </c>
      <c r="K35" s="41">
        <v>114817176</v>
      </c>
      <c r="L35" s="42" t="s">
        <v>76</v>
      </c>
      <c r="BF35" s="43"/>
      <c r="BG35" s="43"/>
      <c r="BH35" s="43"/>
      <c r="BI35" s="43"/>
      <c r="BJ35" s="43"/>
      <c r="BK35" s="43"/>
      <c r="BL35" s="43"/>
      <c r="BM35" s="43"/>
    </row>
    <row r="36" spans="1:7" s="45" customFormat="1" ht="13.5" customHeight="1">
      <c r="A36" s="44" t="s">
        <v>147</v>
      </c>
      <c r="F36" s="46"/>
      <c r="G36" s="44" t="s">
        <v>77</v>
      </c>
    </row>
    <row r="37" spans="1:7" s="45" customFormat="1" ht="13.5" customHeight="1">
      <c r="A37" s="44" t="s">
        <v>148</v>
      </c>
      <c r="F37" s="46"/>
      <c r="G37" s="44" t="s">
        <v>78</v>
      </c>
    </row>
    <row r="38" s="45" customFormat="1" ht="13.5" customHeight="1">
      <c r="G38" s="44" t="s">
        <v>79</v>
      </c>
    </row>
    <row r="39" spans="2:8" ht="16.5">
      <c r="B39" s="48"/>
      <c r="C39" s="48"/>
      <c r="D39" s="48"/>
      <c r="E39" s="48"/>
      <c r="G39" s="48"/>
      <c r="H39" s="48"/>
    </row>
    <row r="40" spans="2:10" ht="16.5">
      <c r="B40" s="35"/>
      <c r="C40" s="35"/>
      <c r="D40" s="35"/>
      <c r="E40" s="35"/>
      <c r="F40" s="35"/>
      <c r="G40" s="35"/>
      <c r="H40" s="49"/>
      <c r="J40" s="49"/>
    </row>
    <row r="41" spans="2:8" ht="16.5">
      <c r="B41" s="48"/>
      <c r="C41" s="48"/>
      <c r="D41" s="48"/>
      <c r="E41" s="48"/>
      <c r="F41" s="48"/>
      <c r="G41" s="49"/>
      <c r="H41" s="49"/>
    </row>
    <row r="42" spans="3:8" ht="16.5">
      <c r="C42" s="24"/>
      <c r="D42" s="48"/>
      <c r="E42" s="48"/>
      <c r="G42" s="49"/>
      <c r="H42" s="49"/>
    </row>
    <row r="43" spans="2:7" ht="16.5">
      <c r="B43" s="48"/>
      <c r="C43" s="24"/>
      <c r="D43" s="48"/>
      <c r="E43" s="48"/>
      <c r="G43" s="49"/>
    </row>
    <row r="44" spans="2:7" ht="16.5">
      <c r="B44" s="48"/>
      <c r="C44" s="48"/>
      <c r="D44" s="48"/>
      <c r="E44" s="48"/>
      <c r="F44" s="48"/>
      <c r="G44" s="49"/>
    </row>
    <row r="45" spans="3:7" ht="16.5">
      <c r="C45" s="48"/>
      <c r="D45" s="48"/>
      <c r="E45" s="48"/>
      <c r="F45" s="48"/>
      <c r="G45" s="49"/>
    </row>
    <row r="46" spans="3:7" ht="16.5">
      <c r="C46" s="48"/>
      <c r="D46" s="48"/>
      <c r="E46" s="48"/>
      <c r="F46" s="48"/>
      <c r="G46" s="49"/>
    </row>
    <row r="47" spans="3:7" ht="16.5">
      <c r="C47" s="48"/>
      <c r="D47" s="48"/>
      <c r="E47" s="48"/>
      <c r="F47" s="48"/>
      <c r="G47" s="49"/>
    </row>
    <row r="48" spans="3:7" ht="16.5">
      <c r="C48" s="48"/>
      <c r="D48" s="48"/>
      <c r="E48" s="48"/>
      <c r="F48" s="48"/>
      <c r="G48" s="49"/>
    </row>
    <row r="49" spans="3:7" ht="16.5">
      <c r="C49" s="48"/>
      <c r="D49" s="48"/>
      <c r="E49" s="48"/>
      <c r="F49" s="48"/>
      <c r="G49" s="49"/>
    </row>
    <row r="50" spans="3:7" ht="16.5">
      <c r="C50" s="48"/>
      <c r="E50" s="48"/>
      <c r="F50" s="48"/>
      <c r="G50" s="49"/>
    </row>
    <row r="51" spans="3:7" ht="16.5">
      <c r="C51" s="48"/>
      <c r="E51" s="48"/>
      <c r="F51" s="48"/>
      <c r="G51" s="49"/>
    </row>
    <row r="52" spans="3:7" ht="16.5">
      <c r="C52" s="48"/>
      <c r="E52" s="48"/>
      <c r="F52" s="48"/>
      <c r="G52" s="49"/>
    </row>
    <row r="53" spans="3:6" ht="16.5">
      <c r="C53" s="48"/>
      <c r="E53" s="48"/>
      <c r="F53" s="48"/>
    </row>
    <row r="54" spans="3:6" ht="16.5">
      <c r="C54" s="48"/>
      <c r="E54" s="48"/>
      <c r="F54" s="48"/>
    </row>
    <row r="55" spans="3:6" ht="16.5">
      <c r="C55" s="48"/>
      <c r="E55" s="48"/>
      <c r="F55" s="48"/>
    </row>
    <row r="56" spans="3:6" ht="16.5">
      <c r="C56" s="48"/>
      <c r="E56" s="48"/>
      <c r="F56" s="48"/>
    </row>
    <row r="57" spans="3:6" ht="16.5">
      <c r="C57" s="48"/>
      <c r="E57" s="48"/>
      <c r="F57" s="48"/>
    </row>
    <row r="58" spans="3:6" ht="16.5">
      <c r="C58" s="48"/>
      <c r="E58" s="48"/>
      <c r="F58" s="48"/>
    </row>
    <row r="59" spans="3:6" ht="16.5">
      <c r="C59" s="48"/>
      <c r="E59" s="48"/>
      <c r="F59" s="48"/>
    </row>
    <row r="60" spans="3:6" ht="16.5">
      <c r="C60" s="48"/>
      <c r="E60" s="48"/>
      <c r="F60" s="48"/>
    </row>
    <row r="61" ht="16.5">
      <c r="C61" s="24"/>
    </row>
    <row r="62" ht="16.5">
      <c r="C62" s="24"/>
    </row>
    <row r="63" ht="16.5">
      <c r="C63" s="24"/>
    </row>
    <row r="64" ht="16.5">
      <c r="C64" s="24"/>
    </row>
  </sheetData>
  <sheetProtection/>
  <mergeCells count="9">
    <mergeCell ref="A1:F1"/>
    <mergeCell ref="G1:L1"/>
    <mergeCell ref="A3:F3"/>
    <mergeCell ref="G3:L3"/>
    <mergeCell ref="A5:A6"/>
    <mergeCell ref="B5:B6"/>
    <mergeCell ref="C5:F5"/>
    <mergeCell ref="G5:K5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144" useFirstPageNumber="1" horizontalDpi="600" verticalDpi="600" orientation="portrait" paperSize="9" r:id="rId1"/>
  <headerFooter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41"/>
  <sheetViews>
    <sheetView view="pageBreakPreview" zoomScaleSheetLayoutView="100" zoomScalePageLayoutView="0" workbookViewId="0" topLeftCell="A12">
      <selection activeCell="A36" sqref="A36:IV37"/>
    </sheetView>
  </sheetViews>
  <sheetFormatPr defaultColWidth="9.00390625" defaultRowHeight="15.75"/>
  <cols>
    <col min="1" max="1" width="12.625" style="71" customWidth="1"/>
    <col min="2" max="4" width="17.625" style="56" customWidth="1"/>
    <col min="5" max="5" width="17.625" style="107" customWidth="1"/>
    <col min="6" max="6" width="15.875" style="107" customWidth="1"/>
    <col min="7" max="7" width="16.75390625" style="56" customWidth="1"/>
    <col min="8" max="8" width="18.75390625" style="56" customWidth="1"/>
    <col min="9" max="9" width="16.75390625" style="56" customWidth="1"/>
    <col min="10" max="10" width="17.125" style="56" customWidth="1"/>
    <col min="11" max="11" width="13.625" style="56" customWidth="1"/>
    <col min="12" max="12" width="11.50390625" style="56" customWidth="1"/>
    <col min="13" max="13" width="12.75390625" style="56" customWidth="1"/>
    <col min="14" max="14" width="14.125" style="56" customWidth="1"/>
    <col min="15" max="15" width="15.00390625" style="56" customWidth="1"/>
    <col min="16" max="16" width="13.75390625" style="56" customWidth="1"/>
    <col min="17" max="17" width="13.25390625" style="56" customWidth="1"/>
    <col min="18" max="18" width="13.125" style="56" customWidth="1"/>
    <col min="19" max="24" width="12.625" style="56" customWidth="1"/>
    <col min="25" max="25" width="18.50390625" style="56" customWidth="1"/>
    <col min="26" max="27" width="12.625" style="56" customWidth="1"/>
    <col min="28" max="33" width="11.375" style="56" customWidth="1"/>
    <col min="34" max="34" width="9.50390625" style="56" customWidth="1"/>
    <col min="35" max="35" width="10.125" style="56" customWidth="1"/>
    <col min="36" max="36" width="11.00390625" style="56" customWidth="1"/>
    <col min="37" max="38" width="10.00390625" style="56" customWidth="1"/>
    <col min="39" max="39" width="10.125" style="56" customWidth="1"/>
    <col min="40" max="42" width="9.875" style="56" customWidth="1"/>
    <col min="43" max="48" width="9.50390625" style="56" customWidth="1"/>
    <col min="49" max="52" width="8.75390625" style="56" customWidth="1"/>
    <col min="53" max="16384" width="9.00390625" style="56" customWidth="1"/>
  </cols>
  <sheetData>
    <row r="1" spans="1:50" s="52" customFormat="1" ht="24.75" customHeight="1">
      <c r="A1" s="149" t="s">
        <v>80</v>
      </c>
      <c r="B1" s="149"/>
      <c r="C1" s="149"/>
      <c r="D1" s="149"/>
      <c r="E1" s="149"/>
      <c r="F1" s="150" t="s">
        <v>81</v>
      </c>
      <c r="G1" s="150"/>
      <c r="H1" s="150"/>
      <c r="I1" s="150"/>
      <c r="J1" s="150"/>
      <c r="AB1" s="53"/>
      <c r="AC1" s="53"/>
      <c r="AD1" s="53"/>
      <c r="AE1" s="53"/>
      <c r="AF1" s="53"/>
      <c r="AG1" s="53"/>
      <c r="AH1" s="53"/>
      <c r="AI1" s="54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0" s="52" customFormat="1" ht="24.75" customHeight="1">
      <c r="A2" s="50"/>
      <c r="B2" s="55"/>
      <c r="C2" s="55"/>
      <c r="D2" s="55"/>
      <c r="E2" s="50"/>
      <c r="F2" s="50"/>
      <c r="G2" s="50"/>
      <c r="H2" s="50"/>
      <c r="I2" s="56"/>
      <c r="J2" s="51"/>
      <c r="AB2" s="53"/>
      <c r="AC2" s="53"/>
      <c r="AD2" s="53"/>
      <c r="AE2" s="53"/>
      <c r="AF2" s="53"/>
      <c r="AG2" s="53"/>
      <c r="AH2" s="53"/>
      <c r="AI2" s="54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s="57" customFormat="1" ht="21" customHeight="1">
      <c r="A3" s="151" t="s">
        <v>1</v>
      </c>
      <c r="B3" s="152"/>
      <c r="C3" s="152"/>
      <c r="D3" s="152"/>
      <c r="E3" s="152"/>
      <c r="F3" s="153" t="s">
        <v>160</v>
      </c>
      <c r="G3" s="153"/>
      <c r="H3" s="153"/>
      <c r="I3" s="153"/>
      <c r="J3" s="153"/>
      <c r="AB3" s="58"/>
      <c r="AC3" s="58"/>
      <c r="AD3" s="59"/>
      <c r="AE3" s="58"/>
      <c r="AF3" s="58"/>
      <c r="AG3" s="58"/>
      <c r="AH3" s="58"/>
      <c r="AI3" s="59"/>
      <c r="AJ3" s="58"/>
      <c r="AK3" s="58"/>
      <c r="AL3" s="58"/>
      <c r="AM3" s="59"/>
      <c r="AN3" s="59"/>
      <c r="AO3" s="58"/>
      <c r="AP3" s="58"/>
      <c r="AQ3" s="58"/>
      <c r="AR3" s="59"/>
      <c r="AS3" s="58"/>
      <c r="AT3" s="59"/>
      <c r="AU3" s="59"/>
      <c r="AV3" s="59"/>
      <c r="AW3" s="58"/>
      <c r="AX3" s="58"/>
    </row>
    <row r="4" spans="1:49" ht="21" customHeight="1" thickBot="1">
      <c r="A4" s="60" t="s">
        <v>3</v>
      </c>
      <c r="B4" s="61"/>
      <c r="C4" s="62"/>
      <c r="D4" s="63"/>
      <c r="E4" s="64"/>
      <c r="F4" s="63"/>
      <c r="G4" s="65"/>
      <c r="H4" s="65"/>
      <c r="I4" s="64"/>
      <c r="J4" s="66" t="s">
        <v>4</v>
      </c>
      <c r="AN4" s="67"/>
      <c r="AO4" s="67"/>
      <c r="AP4" s="67"/>
      <c r="AQ4" s="68"/>
      <c r="AR4" s="67"/>
      <c r="AS4" s="68"/>
      <c r="AT4" s="68"/>
      <c r="AU4" s="68"/>
      <c r="AV4" s="67"/>
      <c r="AW4" s="67"/>
    </row>
    <row r="5" spans="1:50" s="71" customFormat="1" ht="33" customHeight="1">
      <c r="A5" s="154" t="s">
        <v>5</v>
      </c>
      <c r="B5" s="156" t="s">
        <v>8</v>
      </c>
      <c r="C5" s="157"/>
      <c r="D5" s="157"/>
      <c r="E5" s="157"/>
      <c r="F5" s="157" t="s">
        <v>8</v>
      </c>
      <c r="G5" s="157"/>
      <c r="H5" s="157"/>
      <c r="I5" s="158"/>
      <c r="J5" s="159" t="s">
        <v>9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69"/>
      <c r="AC5" s="69"/>
      <c r="AD5" s="69"/>
      <c r="AE5" s="69"/>
      <c r="AF5" s="69"/>
      <c r="AG5" s="69"/>
      <c r="AH5" s="67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70"/>
      <c r="AX5" s="70"/>
    </row>
    <row r="6" spans="1:50" ht="79.5" customHeight="1">
      <c r="A6" s="155"/>
      <c r="B6" s="72" t="s">
        <v>82</v>
      </c>
      <c r="C6" s="72" t="s">
        <v>83</v>
      </c>
      <c r="D6" s="73" t="s">
        <v>84</v>
      </c>
      <c r="E6" s="72" t="s">
        <v>85</v>
      </c>
      <c r="F6" s="74" t="s">
        <v>86</v>
      </c>
      <c r="G6" s="75" t="s">
        <v>87</v>
      </c>
      <c r="H6" s="75" t="s">
        <v>88</v>
      </c>
      <c r="I6" s="72" t="s">
        <v>89</v>
      </c>
      <c r="J6" s="160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67"/>
      <c r="AX6" s="67"/>
    </row>
    <row r="7" spans="1:50" ht="15.75" customHeight="1">
      <c r="A7" s="23" t="s">
        <v>18</v>
      </c>
      <c r="B7" s="77">
        <f>11908765562</f>
        <v>11908765562</v>
      </c>
      <c r="C7" s="78">
        <v>0</v>
      </c>
      <c r="D7" s="79">
        <v>0</v>
      </c>
      <c r="E7" s="80">
        <v>3833523753</v>
      </c>
      <c r="F7" s="77">
        <v>511507785</v>
      </c>
      <c r="G7" s="81">
        <v>4666004582</v>
      </c>
      <c r="H7" s="82">
        <v>0</v>
      </c>
      <c r="I7" s="78">
        <v>0</v>
      </c>
      <c r="J7" s="83" t="s">
        <v>19</v>
      </c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67"/>
      <c r="AX7" s="67"/>
    </row>
    <row r="8" spans="1:50" ht="15.75" customHeight="1">
      <c r="A8" s="23" t="s">
        <v>20</v>
      </c>
      <c r="B8" s="77">
        <v>13017060633</v>
      </c>
      <c r="C8" s="78">
        <v>0</v>
      </c>
      <c r="D8" s="78">
        <v>0</v>
      </c>
      <c r="E8" s="77">
        <v>7297748205</v>
      </c>
      <c r="F8" s="77">
        <v>696082237</v>
      </c>
      <c r="G8" s="81">
        <v>6278266462</v>
      </c>
      <c r="H8" s="81">
        <v>18311043</v>
      </c>
      <c r="I8" s="78">
        <v>0</v>
      </c>
      <c r="J8" s="83" t="s">
        <v>21</v>
      </c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67"/>
      <c r="AX8" s="67"/>
    </row>
    <row r="9" spans="1:50" ht="15.75" customHeight="1">
      <c r="A9" s="23" t="s">
        <v>22</v>
      </c>
      <c r="B9" s="77">
        <v>12968295616</v>
      </c>
      <c r="C9" s="78">
        <v>0</v>
      </c>
      <c r="D9" s="78">
        <v>0</v>
      </c>
      <c r="E9" s="77">
        <v>9259677488</v>
      </c>
      <c r="F9" s="77">
        <v>567893860</v>
      </c>
      <c r="G9" s="81">
        <v>6480778870</v>
      </c>
      <c r="H9" s="81">
        <v>1132804</v>
      </c>
      <c r="I9" s="78">
        <v>0</v>
      </c>
      <c r="J9" s="83" t="s">
        <v>23</v>
      </c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67"/>
      <c r="AX9" s="67"/>
    </row>
    <row r="10" spans="1:48" ht="15.75" customHeight="1">
      <c r="A10" s="23" t="s">
        <v>24</v>
      </c>
      <c r="B10" s="25">
        <v>13120946779</v>
      </c>
      <c r="C10" s="78">
        <v>0</v>
      </c>
      <c r="D10" s="78">
        <v>0</v>
      </c>
      <c r="E10" s="25">
        <v>10570771120</v>
      </c>
      <c r="F10" s="25">
        <v>579248753</v>
      </c>
      <c r="G10" s="25">
        <v>6549346112</v>
      </c>
      <c r="H10" s="25">
        <v>14542049</v>
      </c>
      <c r="I10" s="26">
        <v>0</v>
      </c>
      <c r="J10" s="83" t="s">
        <v>25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5.75" customHeight="1">
      <c r="A11" s="23" t="s">
        <v>26</v>
      </c>
      <c r="B11" s="25">
        <f>13332769206+206458736</f>
        <v>13539227942</v>
      </c>
      <c r="C11" s="26">
        <v>0</v>
      </c>
      <c r="D11" s="26">
        <v>0</v>
      </c>
      <c r="E11" s="25">
        <v>12762782292</v>
      </c>
      <c r="F11" s="25">
        <v>551480232</v>
      </c>
      <c r="G11" s="25">
        <v>6921255008</v>
      </c>
      <c r="H11" s="25">
        <v>15876109</v>
      </c>
      <c r="I11" s="25"/>
      <c r="J11" s="83" t="s">
        <v>27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</row>
    <row r="12" spans="1:48" ht="15.75" customHeight="1">
      <c r="A12" s="23" t="s">
        <v>28</v>
      </c>
      <c r="B12" s="25">
        <f>13248869808+6414062585</f>
        <v>19662932393</v>
      </c>
      <c r="C12" s="25">
        <v>16190546</v>
      </c>
      <c r="D12" s="26">
        <v>0</v>
      </c>
      <c r="E12" s="25">
        <v>16433754800</v>
      </c>
      <c r="F12" s="25">
        <v>516436342</v>
      </c>
      <c r="G12" s="25">
        <v>6927829034</v>
      </c>
      <c r="H12" s="25">
        <v>15771386</v>
      </c>
      <c r="I12" s="25">
        <v>3367190</v>
      </c>
      <c r="J12" s="83" t="s">
        <v>29</v>
      </c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</row>
    <row r="13" spans="1:48" ht="15.75" customHeight="1">
      <c r="A13" s="23" t="s">
        <v>30</v>
      </c>
      <c r="B13" s="25">
        <f>12420079432+5990562119</f>
        <v>18410641551</v>
      </c>
      <c r="C13" s="25">
        <v>120908476</v>
      </c>
      <c r="D13" s="26">
        <v>0</v>
      </c>
      <c r="E13" s="25">
        <v>17051719354</v>
      </c>
      <c r="F13" s="25">
        <v>2913943390</v>
      </c>
      <c r="G13" s="25">
        <v>6870898911</v>
      </c>
      <c r="H13" s="25">
        <v>1761285</v>
      </c>
      <c r="I13" s="25">
        <v>3196913</v>
      </c>
      <c r="J13" s="83" t="s">
        <v>31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48" ht="15.75" customHeight="1">
      <c r="A14" s="23" t="s">
        <v>32</v>
      </c>
      <c r="B14" s="25">
        <f>12593467805+6072258391</f>
        <v>18665726196</v>
      </c>
      <c r="C14" s="25">
        <v>258687159</v>
      </c>
      <c r="D14" s="25">
        <v>3317709</v>
      </c>
      <c r="E14" s="25">
        <v>16766742281</v>
      </c>
      <c r="F14" s="25">
        <v>2808223676</v>
      </c>
      <c r="G14" s="25">
        <v>6917586112</v>
      </c>
      <c r="H14" s="25">
        <v>244781</v>
      </c>
      <c r="I14" s="26">
        <v>0</v>
      </c>
      <c r="J14" s="83" t="s">
        <v>33</v>
      </c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</row>
    <row r="15" spans="1:48" ht="15.75" customHeight="1">
      <c r="A15" s="23" t="s">
        <v>34</v>
      </c>
      <c r="B15" s="77">
        <f>13124834892+6690328719</f>
        <v>19815163611</v>
      </c>
      <c r="C15" s="77">
        <v>269372267</v>
      </c>
      <c r="D15" s="77">
        <v>3514576</v>
      </c>
      <c r="E15" s="77">
        <v>16479604523</v>
      </c>
      <c r="F15" s="77">
        <v>2834385778</v>
      </c>
      <c r="G15" s="77">
        <v>7015353652</v>
      </c>
      <c r="H15" s="77">
        <v>64795</v>
      </c>
      <c r="I15" s="78" t="s">
        <v>53</v>
      </c>
      <c r="J15" s="83" t="s">
        <v>35</v>
      </c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</row>
    <row r="16" spans="1:48" ht="15.75" customHeight="1">
      <c r="A16" s="23" t="s">
        <v>36</v>
      </c>
      <c r="B16" s="77">
        <f>12856222605+6576705665</f>
        <v>19432928270</v>
      </c>
      <c r="C16" s="77">
        <v>247980312</v>
      </c>
      <c r="D16" s="77">
        <v>3431709</v>
      </c>
      <c r="E16" s="77">
        <v>18631414136</v>
      </c>
      <c r="F16" s="77">
        <v>2414505088</v>
      </c>
      <c r="G16" s="77">
        <v>6790336234</v>
      </c>
      <c r="H16" s="77">
        <v>31784</v>
      </c>
      <c r="I16" s="78" t="s">
        <v>53</v>
      </c>
      <c r="J16" s="83" t="s">
        <v>37</v>
      </c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 ht="15.75" customHeight="1">
      <c r="A17" s="23" t="s">
        <v>38</v>
      </c>
      <c r="B17" s="81">
        <f>12619289128+6476757817</f>
        <v>19096046945</v>
      </c>
      <c r="C17" s="77">
        <v>298107964</v>
      </c>
      <c r="D17" s="77">
        <v>3358679</v>
      </c>
      <c r="E17" s="77">
        <v>19786950454</v>
      </c>
      <c r="F17" s="77">
        <v>2157761289</v>
      </c>
      <c r="G17" s="77">
        <v>6839385070</v>
      </c>
      <c r="H17" s="77">
        <v>61576</v>
      </c>
      <c r="I17" s="78">
        <v>0</v>
      </c>
      <c r="J17" s="83" t="s">
        <v>39</v>
      </c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</row>
    <row r="18" spans="1:48" ht="15.75" customHeight="1">
      <c r="A18" s="23" t="s">
        <v>40</v>
      </c>
      <c r="B18" s="81">
        <f>12349544378+6348923602</f>
        <v>18698467980</v>
      </c>
      <c r="C18" s="77">
        <v>278001037</v>
      </c>
      <c r="D18" s="77">
        <v>3265916</v>
      </c>
      <c r="E18" s="77">
        <v>19650388519</v>
      </c>
      <c r="F18" s="77">
        <v>1864508045</v>
      </c>
      <c r="G18" s="77">
        <v>6711682794</v>
      </c>
      <c r="H18" s="78">
        <v>0</v>
      </c>
      <c r="I18" s="78">
        <v>0</v>
      </c>
      <c r="J18" s="83" t="s">
        <v>41</v>
      </c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</row>
    <row r="19" spans="1:48" ht="15.75" customHeight="1">
      <c r="A19" s="23" t="s">
        <v>42</v>
      </c>
      <c r="B19" s="81">
        <f>18293405858-10304242</f>
        <v>18283101616</v>
      </c>
      <c r="C19" s="77">
        <v>284780399</v>
      </c>
      <c r="D19" s="77">
        <v>3191394</v>
      </c>
      <c r="E19" s="77">
        <v>20571939881</v>
      </c>
      <c r="F19" s="77">
        <v>1916931167</v>
      </c>
      <c r="G19" s="77">
        <v>6875699568</v>
      </c>
      <c r="H19" s="78">
        <v>0</v>
      </c>
      <c r="I19" s="78">
        <v>0</v>
      </c>
      <c r="J19" s="83" t="s">
        <v>43</v>
      </c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ht="15.75" customHeight="1">
      <c r="A20" s="23" t="s">
        <v>44</v>
      </c>
      <c r="B20" s="81">
        <f>18687300241-11312114</f>
        <v>18675988127</v>
      </c>
      <c r="C20" s="77">
        <v>275863697</v>
      </c>
      <c r="D20" s="77">
        <v>3330633</v>
      </c>
      <c r="E20" s="77">
        <v>21347637389</v>
      </c>
      <c r="F20" s="77">
        <v>1640652687</v>
      </c>
      <c r="G20" s="77">
        <v>7132124578</v>
      </c>
      <c r="H20" s="78">
        <v>0</v>
      </c>
      <c r="I20" s="78">
        <v>0</v>
      </c>
      <c r="J20" s="83" t="s">
        <v>45</v>
      </c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</row>
    <row r="21" spans="1:48" ht="15.75" customHeight="1">
      <c r="A21" s="23" t="s">
        <v>46</v>
      </c>
      <c r="B21" s="81">
        <f>18454730880-11045284</f>
        <v>18443685596</v>
      </c>
      <c r="C21" s="77">
        <v>354312684</v>
      </c>
      <c r="D21" s="77">
        <v>3078354</v>
      </c>
      <c r="E21" s="77">
        <v>21133189012</v>
      </c>
      <c r="F21" s="77">
        <v>1957362284</v>
      </c>
      <c r="G21" s="77">
        <v>7024585877</v>
      </c>
      <c r="H21" s="78">
        <v>0</v>
      </c>
      <c r="I21" s="78">
        <v>0</v>
      </c>
      <c r="J21" s="83" t="s">
        <v>47</v>
      </c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</row>
    <row r="22" spans="1:48" ht="15.75" customHeight="1">
      <c r="A22" s="23" t="s">
        <v>48</v>
      </c>
      <c r="B22" s="81">
        <v>20147984161</v>
      </c>
      <c r="C22" s="77">
        <v>320380156</v>
      </c>
      <c r="D22" s="77">
        <v>3486266</v>
      </c>
      <c r="E22" s="77">
        <v>22485656056</v>
      </c>
      <c r="F22" s="77">
        <v>2163626171</v>
      </c>
      <c r="G22" s="77">
        <v>7565398713</v>
      </c>
      <c r="H22" s="78">
        <v>0</v>
      </c>
      <c r="I22" s="78">
        <v>0</v>
      </c>
      <c r="J22" s="83" t="s">
        <v>49</v>
      </c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</row>
    <row r="23" spans="1:48" ht="15.75" customHeight="1">
      <c r="A23" s="23" t="s">
        <v>50</v>
      </c>
      <c r="B23" s="81">
        <f aca="true" t="shared" si="0" ref="B23:G23">SUM(B24:B35)</f>
        <v>20540889593</v>
      </c>
      <c r="C23" s="81">
        <f t="shared" si="0"/>
        <v>325186051</v>
      </c>
      <c r="D23" s="81">
        <f t="shared" si="0"/>
        <v>1804293</v>
      </c>
      <c r="E23" s="77">
        <f t="shared" si="0"/>
        <v>23072235606</v>
      </c>
      <c r="F23" s="77">
        <f t="shared" si="0"/>
        <v>1853732465</v>
      </c>
      <c r="G23" s="77">
        <f t="shared" si="0"/>
        <v>7596236287</v>
      </c>
      <c r="H23" s="78">
        <v>0</v>
      </c>
      <c r="I23" s="78">
        <v>0</v>
      </c>
      <c r="J23" s="83" t="s">
        <v>51</v>
      </c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ht="15.75" customHeight="1">
      <c r="A24" s="34" t="s">
        <v>52</v>
      </c>
      <c r="B24" s="85">
        <v>1475072888</v>
      </c>
      <c r="C24" s="85">
        <v>29473134</v>
      </c>
      <c r="D24" s="85">
        <v>143541</v>
      </c>
      <c r="E24" s="36">
        <v>2228029256</v>
      </c>
      <c r="F24" s="86">
        <v>125093258</v>
      </c>
      <c r="G24" s="86">
        <v>636513381</v>
      </c>
      <c r="H24" s="87">
        <v>0</v>
      </c>
      <c r="I24" s="87">
        <v>0</v>
      </c>
      <c r="J24" s="88" t="s">
        <v>54</v>
      </c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</row>
    <row r="25" spans="1:48" ht="15.75" customHeight="1">
      <c r="A25" s="34" t="s">
        <v>55</v>
      </c>
      <c r="B25" s="85">
        <v>1497840589</v>
      </c>
      <c r="C25" s="86">
        <v>27535136</v>
      </c>
      <c r="D25" s="85">
        <v>150183</v>
      </c>
      <c r="E25" s="86">
        <v>1990351385</v>
      </c>
      <c r="F25" s="86">
        <v>156082107</v>
      </c>
      <c r="G25" s="86">
        <v>635283057</v>
      </c>
      <c r="H25" s="87">
        <v>0</v>
      </c>
      <c r="I25" s="87">
        <v>0</v>
      </c>
      <c r="J25" s="88" t="s">
        <v>56</v>
      </c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</row>
    <row r="26" spans="1:48" ht="15.75" customHeight="1">
      <c r="A26" s="34" t="s">
        <v>57</v>
      </c>
      <c r="B26" s="86">
        <v>1495614019</v>
      </c>
      <c r="C26" s="86">
        <v>27782816</v>
      </c>
      <c r="D26" s="85">
        <v>150183</v>
      </c>
      <c r="E26" s="86">
        <v>1884775864</v>
      </c>
      <c r="F26" s="86">
        <v>150694019</v>
      </c>
      <c r="G26" s="86">
        <v>637980805</v>
      </c>
      <c r="H26" s="87">
        <v>0</v>
      </c>
      <c r="I26" s="87">
        <v>0</v>
      </c>
      <c r="J26" s="88" t="s">
        <v>58</v>
      </c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</row>
    <row r="27" spans="1:48" ht="15.75" customHeight="1">
      <c r="A27" s="34" t="s">
        <v>59</v>
      </c>
      <c r="B27" s="85">
        <v>1549552998</v>
      </c>
      <c r="C27" s="86">
        <v>27891029</v>
      </c>
      <c r="D27" s="85">
        <v>152508</v>
      </c>
      <c r="E27" s="86">
        <v>1986476845</v>
      </c>
      <c r="F27" s="86">
        <v>155195964</v>
      </c>
      <c r="G27" s="86">
        <v>634473014</v>
      </c>
      <c r="H27" s="87">
        <v>0</v>
      </c>
      <c r="I27" s="87">
        <v>0</v>
      </c>
      <c r="J27" s="88" t="s">
        <v>60</v>
      </c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</row>
    <row r="28" spans="1:48" ht="15.75" customHeight="1">
      <c r="A28" s="34" t="s">
        <v>61</v>
      </c>
      <c r="B28" s="85">
        <v>1553154402</v>
      </c>
      <c r="C28" s="86">
        <v>27603936</v>
      </c>
      <c r="D28" s="85">
        <v>151690</v>
      </c>
      <c r="E28" s="86">
        <v>1881063365</v>
      </c>
      <c r="F28" s="86">
        <v>160116044</v>
      </c>
      <c r="G28" s="86">
        <v>636987854</v>
      </c>
      <c r="H28" s="87">
        <v>0</v>
      </c>
      <c r="I28" s="87">
        <v>0</v>
      </c>
      <c r="J28" s="88" t="s">
        <v>62</v>
      </c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s="6" customFormat="1" ht="15.75" customHeight="1">
      <c r="A29" s="34" t="s">
        <v>63</v>
      </c>
      <c r="B29" s="36">
        <v>1544442377</v>
      </c>
      <c r="C29" s="36">
        <v>26680640</v>
      </c>
      <c r="D29" s="85">
        <v>151690</v>
      </c>
      <c r="E29" s="36">
        <v>1977694388</v>
      </c>
      <c r="F29" s="86">
        <v>152041122</v>
      </c>
      <c r="G29" s="86">
        <v>630005992</v>
      </c>
      <c r="H29" s="87">
        <v>0</v>
      </c>
      <c r="I29" s="87">
        <v>0</v>
      </c>
      <c r="J29" s="37" t="s">
        <v>64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5.75" customHeight="1">
      <c r="A30" s="34" t="s">
        <v>65</v>
      </c>
      <c r="B30" s="86">
        <v>1879263394</v>
      </c>
      <c r="C30" s="86">
        <v>24869824</v>
      </c>
      <c r="D30" s="86">
        <v>136038</v>
      </c>
      <c r="E30" s="86">
        <v>1871242976</v>
      </c>
      <c r="F30" s="86">
        <v>144216259</v>
      </c>
      <c r="G30" s="86">
        <v>630639777</v>
      </c>
      <c r="H30" s="87">
        <v>0</v>
      </c>
      <c r="I30" s="87">
        <v>0</v>
      </c>
      <c r="J30" s="88" t="s">
        <v>66</v>
      </c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</row>
    <row r="31" spans="1:48" ht="15.75" customHeight="1">
      <c r="A31" s="34" t="s">
        <v>67</v>
      </c>
      <c r="B31" s="86">
        <v>1892482892</v>
      </c>
      <c r="C31" s="86">
        <v>23658944</v>
      </c>
      <c r="D31" s="86">
        <v>153230</v>
      </c>
      <c r="E31" s="86">
        <v>1964395660</v>
      </c>
      <c r="F31" s="86">
        <v>159062496</v>
      </c>
      <c r="G31" s="86">
        <v>634084400</v>
      </c>
      <c r="H31" s="87">
        <v>0</v>
      </c>
      <c r="I31" s="87">
        <v>0</v>
      </c>
      <c r="J31" s="88" t="s">
        <v>68</v>
      </c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</row>
    <row r="32" spans="1:48" ht="15.75" customHeight="1">
      <c r="A32" s="34" t="s">
        <v>69</v>
      </c>
      <c r="B32" s="86">
        <v>1910552301</v>
      </c>
      <c r="C32" s="86">
        <v>27401664</v>
      </c>
      <c r="D32" s="86">
        <v>154385</v>
      </c>
      <c r="E32" s="86">
        <v>1883128720</v>
      </c>
      <c r="F32" s="86">
        <v>163391584</v>
      </c>
      <c r="G32" s="86">
        <v>633080248</v>
      </c>
      <c r="H32" s="87">
        <v>0</v>
      </c>
      <c r="I32" s="87">
        <v>0</v>
      </c>
      <c r="J32" s="88" t="s">
        <v>70</v>
      </c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</row>
    <row r="33" spans="1:48" ht="15.75" customHeight="1">
      <c r="A33" s="34" t="s">
        <v>71</v>
      </c>
      <c r="B33" s="86">
        <v>1916963173</v>
      </c>
      <c r="C33" s="86">
        <v>27441568</v>
      </c>
      <c r="D33" s="86">
        <v>153615</v>
      </c>
      <c r="E33" s="86">
        <v>1960256557</v>
      </c>
      <c r="F33" s="86">
        <v>154930172</v>
      </c>
      <c r="G33" s="86">
        <v>629814935</v>
      </c>
      <c r="H33" s="87">
        <v>0</v>
      </c>
      <c r="I33" s="87">
        <v>0</v>
      </c>
      <c r="J33" s="88" t="s">
        <v>72</v>
      </c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48" ht="15.75" customHeight="1">
      <c r="A34" s="34" t="s">
        <v>73</v>
      </c>
      <c r="B34" s="86">
        <v>1912975280</v>
      </c>
      <c r="C34" s="86">
        <v>27423680</v>
      </c>
      <c r="D34" s="86">
        <v>153615</v>
      </c>
      <c r="E34" s="86">
        <v>1722410295</v>
      </c>
      <c r="F34" s="86">
        <v>166454720</v>
      </c>
      <c r="G34" s="86">
        <v>628686412</v>
      </c>
      <c r="H34" s="87">
        <v>0</v>
      </c>
      <c r="I34" s="87">
        <v>0</v>
      </c>
      <c r="J34" s="88" t="s">
        <v>74</v>
      </c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</row>
    <row r="35" spans="1:48" s="67" customFormat="1" ht="15.75" customHeight="1" thickBot="1">
      <c r="A35" s="38" t="s">
        <v>75</v>
      </c>
      <c r="B35" s="89">
        <v>1912975280</v>
      </c>
      <c r="C35" s="89">
        <v>27423680</v>
      </c>
      <c r="D35" s="89">
        <v>153615</v>
      </c>
      <c r="E35" s="89">
        <v>1722410295</v>
      </c>
      <c r="F35" s="89">
        <v>166454720</v>
      </c>
      <c r="G35" s="89">
        <v>628686412</v>
      </c>
      <c r="H35" s="90" t="s">
        <v>53</v>
      </c>
      <c r="I35" s="90">
        <v>0</v>
      </c>
      <c r="J35" s="91" t="s">
        <v>76</v>
      </c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</row>
    <row r="36" spans="1:67" s="67" customFormat="1" ht="15.75" customHeight="1">
      <c r="A36" s="93" t="s">
        <v>90</v>
      </c>
      <c r="B36" s="86"/>
      <c r="C36" s="86"/>
      <c r="D36" s="86"/>
      <c r="E36" s="86"/>
      <c r="F36" s="94" t="s">
        <v>91</v>
      </c>
      <c r="H36" s="86"/>
      <c r="I36" s="87"/>
      <c r="J36" s="87"/>
      <c r="K36" s="87"/>
      <c r="L36" s="95"/>
      <c r="M36" s="96"/>
      <c r="N36" s="96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s="67" customFormat="1" ht="15.75" customHeight="1">
      <c r="A37" s="97" t="s">
        <v>92</v>
      </c>
      <c r="B37" s="86"/>
      <c r="C37" s="86"/>
      <c r="D37" s="86"/>
      <c r="E37" s="86"/>
      <c r="F37" s="94" t="s">
        <v>93</v>
      </c>
      <c r="H37" s="86"/>
      <c r="I37" s="87"/>
      <c r="J37" s="87"/>
      <c r="K37" s="87"/>
      <c r="L37" s="95"/>
      <c r="M37" s="96"/>
      <c r="N37" s="96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s="67" customFormat="1" ht="15.75" customHeight="1">
      <c r="A38" s="98"/>
      <c r="B38" s="86"/>
      <c r="C38" s="86"/>
      <c r="D38" s="86"/>
      <c r="E38" s="86"/>
      <c r="F38" s="94" t="s">
        <v>94</v>
      </c>
      <c r="H38" s="86"/>
      <c r="I38" s="87"/>
      <c r="J38" s="87"/>
      <c r="K38" s="87"/>
      <c r="L38" s="95"/>
      <c r="M38" s="96"/>
      <c r="N38" s="96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s="67" customFormat="1" ht="15.75" customHeight="1">
      <c r="A39" s="98"/>
      <c r="B39" s="86"/>
      <c r="C39" s="86"/>
      <c r="D39" s="86"/>
      <c r="E39" s="86"/>
      <c r="F39" s="94" t="s">
        <v>95</v>
      </c>
      <c r="H39" s="86"/>
      <c r="I39" s="87"/>
      <c r="J39" s="87"/>
      <c r="K39" s="87"/>
      <c r="L39" s="95"/>
      <c r="M39" s="96"/>
      <c r="N39" s="96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2:48" s="99" customFormat="1" ht="13.5" customHeight="1">
      <c r="B40" s="100"/>
      <c r="C40" s="100"/>
      <c r="D40" s="100"/>
      <c r="E40" s="100"/>
      <c r="G40" s="100"/>
      <c r="H40" s="101"/>
      <c r="I40" s="101"/>
      <c r="J40" s="10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</row>
    <row r="41" spans="2:5" s="104" customFormat="1" ht="13.5" customHeight="1">
      <c r="B41" s="105"/>
      <c r="C41" s="105"/>
      <c r="D41" s="105"/>
      <c r="E41" s="106"/>
    </row>
  </sheetData>
  <sheetProtection/>
  <mergeCells count="8">
    <mergeCell ref="A1:E1"/>
    <mergeCell ref="F1:J1"/>
    <mergeCell ref="A3:E3"/>
    <mergeCell ref="F3:J3"/>
    <mergeCell ref="A5:A6"/>
    <mergeCell ref="B5:E5"/>
    <mergeCell ref="F5:I5"/>
    <mergeCell ref="J5:J6"/>
  </mergeCells>
  <printOptions horizontalCentered="1"/>
  <pageMargins left="0.7874015748031497" right="0.7874015748031497" top="1.3779527559055118" bottom="0.7086614173228347" header="0.3937007874015748" footer="0.3937007874015748"/>
  <pageSetup firstPageNumber="146" useFirstPageNumber="1" horizontalDpi="600" verticalDpi="600" orientation="portrait" paperSize="9" r:id="rId1"/>
  <headerFooter>
    <oddFooter>&amp;C&amp;"Times New Roman,標準"-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53"/>
  <sheetViews>
    <sheetView view="pageBreakPreview" zoomScaleSheetLayoutView="100" zoomScalePageLayoutView="0" workbookViewId="0" topLeftCell="A1">
      <selection activeCell="G3" sqref="G3:K3"/>
    </sheetView>
  </sheetViews>
  <sheetFormatPr defaultColWidth="9.00390625" defaultRowHeight="15.75"/>
  <cols>
    <col min="1" max="1" width="12.625" style="71" customWidth="1"/>
    <col min="2" max="4" width="14.375" style="56" customWidth="1"/>
    <col min="5" max="6" width="14.375" style="107" customWidth="1"/>
    <col min="7" max="10" width="16.875" style="107" customWidth="1"/>
    <col min="11" max="11" width="15.625" style="56" customWidth="1"/>
    <col min="12" max="12" width="13.25390625" style="56" customWidth="1"/>
    <col min="13" max="13" width="14.125" style="56" customWidth="1"/>
    <col min="14" max="14" width="15.625" style="56" customWidth="1"/>
    <col min="15" max="15" width="13.75390625" style="56" customWidth="1"/>
    <col min="16" max="16" width="18.25390625" style="56" customWidth="1"/>
    <col min="17" max="17" width="13.75390625" style="56" customWidth="1"/>
    <col min="18" max="18" width="16.00390625" style="56" customWidth="1"/>
    <col min="19" max="19" width="13.75390625" style="56" customWidth="1"/>
    <col min="20" max="20" width="15.625" style="56" customWidth="1"/>
    <col min="21" max="21" width="13.125" style="56" customWidth="1"/>
    <col min="22" max="22" width="12.25390625" style="56" customWidth="1"/>
    <col min="23" max="23" width="12.375" style="56" customWidth="1"/>
    <col min="24" max="24" width="11.625" style="56" customWidth="1"/>
    <col min="25" max="25" width="10.75390625" style="56" customWidth="1"/>
    <col min="26" max="26" width="11.25390625" style="56" customWidth="1"/>
    <col min="27" max="27" width="12.50390625" style="56" customWidth="1"/>
    <col min="28" max="29" width="13.625" style="56" customWidth="1"/>
    <col min="30" max="30" width="11.50390625" style="56" customWidth="1"/>
    <col min="31" max="31" width="12.75390625" style="56" customWidth="1"/>
    <col min="32" max="32" width="14.125" style="56" customWidth="1"/>
    <col min="33" max="33" width="15.00390625" style="56" customWidth="1"/>
    <col min="34" max="34" width="13.75390625" style="56" customWidth="1"/>
    <col min="35" max="35" width="13.25390625" style="56" customWidth="1"/>
    <col min="36" max="36" width="13.125" style="56" customWidth="1"/>
    <col min="37" max="42" width="12.625" style="56" customWidth="1"/>
    <col min="43" max="43" width="18.50390625" style="56" customWidth="1"/>
    <col min="44" max="45" width="12.625" style="56" customWidth="1"/>
    <col min="46" max="51" width="11.375" style="56" customWidth="1"/>
    <col min="52" max="52" width="9.50390625" style="56" customWidth="1"/>
    <col min="53" max="53" width="10.125" style="56" customWidth="1"/>
    <col min="54" max="54" width="11.00390625" style="56" customWidth="1"/>
    <col min="55" max="56" width="10.00390625" style="56" customWidth="1"/>
    <col min="57" max="57" width="10.125" style="56" customWidth="1"/>
    <col min="58" max="60" width="9.875" style="56" customWidth="1"/>
    <col min="61" max="66" width="9.50390625" style="56" customWidth="1"/>
    <col min="67" max="70" width="8.75390625" style="56" customWidth="1"/>
    <col min="71" max="16384" width="9.00390625" style="56" customWidth="1"/>
  </cols>
  <sheetData>
    <row r="1" spans="1:68" s="52" customFormat="1" ht="24.75" customHeight="1">
      <c r="A1" s="149" t="s">
        <v>96</v>
      </c>
      <c r="B1" s="149"/>
      <c r="C1" s="149"/>
      <c r="D1" s="149"/>
      <c r="E1" s="149"/>
      <c r="F1" s="149"/>
      <c r="G1" s="150" t="s">
        <v>97</v>
      </c>
      <c r="H1" s="150"/>
      <c r="I1" s="150"/>
      <c r="J1" s="150"/>
      <c r="K1" s="150"/>
      <c r="L1" s="55"/>
      <c r="M1" s="55"/>
      <c r="AT1" s="53"/>
      <c r="AU1" s="53"/>
      <c r="AV1" s="53"/>
      <c r="AW1" s="53"/>
      <c r="AX1" s="53"/>
      <c r="AY1" s="53"/>
      <c r="AZ1" s="53"/>
      <c r="BA1" s="54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</row>
    <row r="2" spans="1:68" s="52" customFormat="1" ht="24.75" customHeight="1">
      <c r="A2" s="50"/>
      <c r="B2" s="51"/>
      <c r="C2" s="51"/>
      <c r="D2" s="51"/>
      <c r="E2" s="56"/>
      <c r="F2" s="56"/>
      <c r="G2" s="56"/>
      <c r="H2" s="56"/>
      <c r="I2" s="56"/>
      <c r="J2" s="56"/>
      <c r="K2" s="55"/>
      <c r="L2" s="55"/>
      <c r="M2" s="55"/>
      <c r="AT2" s="53"/>
      <c r="AU2" s="53"/>
      <c r="AV2" s="53"/>
      <c r="AW2" s="53"/>
      <c r="AX2" s="53"/>
      <c r="AY2" s="53"/>
      <c r="AZ2" s="53"/>
      <c r="BA2" s="54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</row>
    <row r="3" spans="1:68" ht="21" customHeight="1">
      <c r="A3" s="151" t="s">
        <v>1</v>
      </c>
      <c r="B3" s="151"/>
      <c r="C3" s="151"/>
      <c r="D3" s="151"/>
      <c r="E3" s="151"/>
      <c r="F3" s="151"/>
      <c r="G3" s="153" t="s">
        <v>160</v>
      </c>
      <c r="H3" s="153"/>
      <c r="I3" s="153"/>
      <c r="J3" s="153"/>
      <c r="K3" s="153"/>
      <c r="AT3" s="67"/>
      <c r="AU3" s="67"/>
      <c r="AV3" s="68"/>
      <c r="AW3" s="67"/>
      <c r="AX3" s="67"/>
      <c r="AY3" s="67"/>
      <c r="AZ3" s="67"/>
      <c r="BA3" s="68"/>
      <c r="BB3" s="67"/>
      <c r="BC3" s="67"/>
      <c r="BD3" s="67"/>
      <c r="BE3" s="68"/>
      <c r="BF3" s="68"/>
      <c r="BG3" s="67"/>
      <c r="BH3" s="67"/>
      <c r="BI3" s="67"/>
      <c r="BJ3" s="68"/>
      <c r="BK3" s="67"/>
      <c r="BL3" s="68"/>
      <c r="BM3" s="68"/>
      <c r="BN3" s="68"/>
      <c r="BO3" s="67"/>
      <c r="BP3" s="67"/>
    </row>
    <row r="4" spans="1:67" ht="21" customHeight="1" thickBot="1">
      <c r="A4" s="60" t="s">
        <v>3</v>
      </c>
      <c r="B4" s="64"/>
      <c r="C4" s="65"/>
      <c r="D4" s="63"/>
      <c r="E4" s="64"/>
      <c r="F4" s="64"/>
      <c r="G4" s="64"/>
      <c r="H4" s="64"/>
      <c r="I4" s="64"/>
      <c r="J4" s="64"/>
      <c r="K4" s="66" t="s">
        <v>4</v>
      </c>
      <c r="BF4" s="67"/>
      <c r="BG4" s="67"/>
      <c r="BH4" s="67"/>
      <c r="BI4" s="68"/>
      <c r="BJ4" s="67"/>
      <c r="BK4" s="68"/>
      <c r="BL4" s="68"/>
      <c r="BM4" s="68"/>
      <c r="BN4" s="67"/>
      <c r="BO4" s="67"/>
    </row>
    <row r="5" spans="1:68" s="71" customFormat="1" ht="30" customHeight="1">
      <c r="A5" s="154" t="s">
        <v>5</v>
      </c>
      <c r="B5" s="156" t="s">
        <v>98</v>
      </c>
      <c r="C5" s="157"/>
      <c r="D5" s="157"/>
      <c r="E5" s="157"/>
      <c r="F5" s="157"/>
      <c r="G5" s="157" t="s">
        <v>98</v>
      </c>
      <c r="H5" s="157"/>
      <c r="I5" s="157"/>
      <c r="J5" s="158"/>
      <c r="K5" s="159" t="s">
        <v>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69"/>
      <c r="AU5" s="69"/>
      <c r="AV5" s="69"/>
      <c r="AW5" s="69"/>
      <c r="AX5" s="69"/>
      <c r="AY5" s="69"/>
      <c r="AZ5" s="67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70"/>
      <c r="BP5" s="70"/>
    </row>
    <row r="6" spans="1:68" ht="95.25" customHeight="1">
      <c r="A6" s="155"/>
      <c r="B6" s="108" t="s">
        <v>10</v>
      </c>
      <c r="C6" s="73" t="s">
        <v>99</v>
      </c>
      <c r="D6" s="72" t="s">
        <v>100</v>
      </c>
      <c r="E6" s="72" t="s">
        <v>101</v>
      </c>
      <c r="F6" s="109" t="s">
        <v>102</v>
      </c>
      <c r="G6" s="110" t="s">
        <v>103</v>
      </c>
      <c r="H6" s="72" t="s">
        <v>104</v>
      </c>
      <c r="I6" s="72" t="s">
        <v>105</v>
      </c>
      <c r="J6" s="111" t="s">
        <v>106</v>
      </c>
      <c r="K6" s="160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67"/>
      <c r="BP6" s="67"/>
    </row>
    <row r="7" spans="1:68" s="113" customFormat="1" ht="15.75" customHeight="1">
      <c r="A7" s="23" t="s">
        <v>18</v>
      </c>
      <c r="B7" s="77">
        <f>SUM(C7:J7)+'表9-3'!B7+'表9-3'!C7+'表9-3'!D7</f>
        <v>29795371774</v>
      </c>
      <c r="C7" s="77">
        <f>5609461211+30046095</f>
        <v>5639507306</v>
      </c>
      <c r="D7" s="80">
        <f>1906201147+11161314</f>
        <v>1917362461</v>
      </c>
      <c r="E7" s="112">
        <v>0</v>
      </c>
      <c r="F7" s="112">
        <v>0</v>
      </c>
      <c r="G7" s="112">
        <v>0</v>
      </c>
      <c r="H7" s="112">
        <v>0</v>
      </c>
      <c r="I7" s="77">
        <v>22048622131</v>
      </c>
      <c r="J7" s="77">
        <v>113599297</v>
      </c>
      <c r="K7" s="83" t="s">
        <v>19</v>
      </c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5"/>
      <c r="BP7" s="115"/>
    </row>
    <row r="8" spans="1:68" s="113" customFormat="1" ht="15.75" customHeight="1">
      <c r="A8" s="23" t="s">
        <v>20</v>
      </c>
      <c r="B8" s="77">
        <f>SUM(C8:J8)+'表9-3'!B8+'表9-3'!C8+'表9-3'!D8</f>
        <v>31056866140</v>
      </c>
      <c r="C8" s="77">
        <f>5726095637+33138525</f>
        <v>5759234162</v>
      </c>
      <c r="D8" s="77">
        <f>1993871250+12030537</f>
        <v>2005901787</v>
      </c>
      <c r="E8" s="26">
        <v>0</v>
      </c>
      <c r="F8" s="26">
        <v>0</v>
      </c>
      <c r="G8" s="26">
        <v>0</v>
      </c>
      <c r="H8" s="26">
        <v>0</v>
      </c>
      <c r="I8" s="77">
        <v>23082890776</v>
      </c>
      <c r="J8" s="77">
        <f>125366524</f>
        <v>125366524</v>
      </c>
      <c r="K8" s="83" t="s">
        <v>21</v>
      </c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5"/>
      <c r="BP8" s="115"/>
    </row>
    <row r="9" spans="1:68" s="113" customFormat="1" ht="15.75" customHeight="1">
      <c r="A9" s="23" t="s">
        <v>22</v>
      </c>
      <c r="B9" s="77">
        <f>SUM(C9:J9)+'表9-3'!B9+'表9-3'!C9+'表9-3'!D9</f>
        <v>30083420943</v>
      </c>
      <c r="C9" s="77">
        <f>5540384655+31330829</f>
        <v>5571715484</v>
      </c>
      <c r="D9" s="77">
        <f>1931655813+11819228</f>
        <v>1943475041</v>
      </c>
      <c r="E9" s="26">
        <v>0</v>
      </c>
      <c r="F9" s="26">
        <v>0</v>
      </c>
      <c r="G9" s="26">
        <v>0</v>
      </c>
      <c r="H9" s="26">
        <v>0</v>
      </c>
      <c r="I9" s="77">
        <v>22363054818</v>
      </c>
      <c r="J9" s="77">
        <v>122943497</v>
      </c>
      <c r="K9" s="83" t="s">
        <v>23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5"/>
      <c r="BP9" s="115"/>
    </row>
    <row r="10" spans="1:66" s="113" customFormat="1" ht="15.75" customHeight="1">
      <c r="A10" s="23" t="s">
        <v>24</v>
      </c>
      <c r="B10" s="77">
        <f>SUM(C10:J10)+'表9-3'!B10+'表9-3'!C10+'表9-3'!D10</f>
        <v>30474477369</v>
      </c>
      <c r="C10" s="25">
        <f>5592465983+30792004</f>
        <v>5623257987</v>
      </c>
      <c r="D10" s="25">
        <f>1984692218+12463909</f>
        <v>1997156127</v>
      </c>
      <c r="E10" s="26">
        <v>0</v>
      </c>
      <c r="F10" s="26">
        <v>0</v>
      </c>
      <c r="G10" s="26">
        <v>0</v>
      </c>
      <c r="H10" s="26">
        <v>0</v>
      </c>
      <c r="I10" s="25">
        <v>22648183300</v>
      </c>
      <c r="J10" s="25">
        <v>123206420</v>
      </c>
      <c r="K10" s="83" t="s">
        <v>25</v>
      </c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</row>
    <row r="11" spans="1:66" s="113" customFormat="1" ht="15.75" customHeight="1">
      <c r="A11" s="23" t="s">
        <v>26</v>
      </c>
      <c r="B11" s="77">
        <f>SUM(C11:J11)+'表9-3'!B11+'表9-3'!C11+'表9-3'!D11</f>
        <v>18190705527</v>
      </c>
      <c r="C11" s="25">
        <v>5709435857</v>
      </c>
      <c r="D11" s="25">
        <v>2045045205</v>
      </c>
      <c r="E11" s="26">
        <v>0</v>
      </c>
      <c r="F11" s="26">
        <v>0</v>
      </c>
      <c r="G11" s="26">
        <v>0</v>
      </c>
      <c r="H11" s="26">
        <v>0</v>
      </c>
      <c r="I11" s="25">
        <v>10225383640</v>
      </c>
      <c r="J11" s="25">
        <v>126235334</v>
      </c>
      <c r="K11" s="83" t="s">
        <v>27</v>
      </c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</row>
    <row r="12" spans="1:66" s="113" customFormat="1" ht="15.75" customHeight="1">
      <c r="A12" s="23" t="s">
        <v>28</v>
      </c>
      <c r="B12" s="77">
        <f>SUM(C12:J12)+'表9-3'!B12+'表9-3'!C12+'表9-3'!D12</f>
        <v>8156972197</v>
      </c>
      <c r="C12" s="25">
        <v>5965955140</v>
      </c>
      <c r="D12" s="25">
        <v>2105843230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83" t="s">
        <v>29</v>
      </c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1:66" s="113" customFormat="1" ht="15.75" customHeight="1">
      <c r="A13" s="23" t="s">
        <v>30</v>
      </c>
      <c r="B13" s="77">
        <f>SUM(C13:J13)+'表9-3'!B13+'表9-3'!C13+'表9-3'!D13</f>
        <v>7917783988</v>
      </c>
      <c r="C13" s="25">
        <v>5809623556</v>
      </c>
      <c r="D13" s="25">
        <v>2024508438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83" t="s">
        <v>31</v>
      </c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</row>
    <row r="14" spans="1:66" s="113" customFormat="1" ht="15.75" customHeight="1">
      <c r="A14" s="23" t="s">
        <v>32</v>
      </c>
      <c r="B14" s="77">
        <f>SUM(C14:J14)+'表9-3'!B14+'表9-3'!C14+'表9-3'!D14</f>
        <v>8289239476</v>
      </c>
      <c r="C14" s="25">
        <v>6050427546</v>
      </c>
      <c r="D14" s="25">
        <v>2153508235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83" t="s">
        <v>33</v>
      </c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</row>
    <row r="15" spans="1:66" s="113" customFormat="1" ht="15.75" customHeight="1">
      <c r="A15" s="23" t="s">
        <v>34</v>
      </c>
      <c r="B15" s="77">
        <f aca="true" t="shared" si="0" ref="B15:B21">SUM(C15:J15)</f>
        <v>8869404949</v>
      </c>
      <c r="C15" s="77">
        <v>6599824825</v>
      </c>
      <c r="D15" s="77">
        <v>2269580124</v>
      </c>
      <c r="E15" s="26">
        <v>0</v>
      </c>
      <c r="F15" s="26">
        <v>0</v>
      </c>
      <c r="G15" s="26">
        <v>0</v>
      </c>
      <c r="H15" s="26">
        <v>0</v>
      </c>
      <c r="I15" s="78">
        <v>0</v>
      </c>
      <c r="J15" s="78">
        <v>0</v>
      </c>
      <c r="K15" s="83" t="s">
        <v>35</v>
      </c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</row>
    <row r="16" spans="1:66" s="113" customFormat="1" ht="15.75" customHeight="1">
      <c r="A16" s="23" t="s">
        <v>36</v>
      </c>
      <c r="B16" s="77">
        <f t="shared" si="0"/>
        <v>7422971108</v>
      </c>
      <c r="C16" s="77">
        <v>6768439047</v>
      </c>
      <c r="D16" s="77">
        <v>654532061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83" t="s">
        <v>37</v>
      </c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</row>
    <row r="17" spans="1:66" s="113" customFormat="1" ht="15.75" customHeight="1">
      <c r="A17" s="23" t="s">
        <v>38</v>
      </c>
      <c r="B17" s="77">
        <f t="shared" si="0"/>
        <v>7307835112</v>
      </c>
      <c r="C17" s="77">
        <v>6997692406</v>
      </c>
      <c r="D17" s="77">
        <v>310142706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83" t="s">
        <v>39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</row>
    <row r="18" spans="1:66" s="113" customFormat="1" ht="15.75" customHeight="1">
      <c r="A18" s="23" t="s">
        <v>40</v>
      </c>
      <c r="B18" s="77">
        <f t="shared" si="0"/>
        <v>7405987718</v>
      </c>
      <c r="C18" s="77">
        <v>7210708106</v>
      </c>
      <c r="D18" s="77">
        <v>195279612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83" t="s">
        <v>41</v>
      </c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</row>
    <row r="19" spans="1:66" s="113" customFormat="1" ht="15.75" customHeight="1">
      <c r="A19" s="23" t="s">
        <v>42</v>
      </c>
      <c r="B19" s="77">
        <f t="shared" si="0"/>
        <v>3578167479</v>
      </c>
      <c r="C19" s="77">
        <v>3175405382</v>
      </c>
      <c r="D19" s="77">
        <f>383714418+19047679</f>
        <v>402762097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83" t="s">
        <v>43</v>
      </c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</row>
    <row r="20" spans="1:66" s="113" customFormat="1" ht="15.75" customHeight="1">
      <c r="A20" s="23" t="s">
        <v>44</v>
      </c>
      <c r="B20" s="77">
        <f t="shared" si="0"/>
        <v>4200192902</v>
      </c>
      <c r="C20" s="81">
        <f>2000454840+65214350</f>
        <v>2065669190</v>
      </c>
      <c r="D20" s="77">
        <f>57445536+19949741</f>
        <v>77395277</v>
      </c>
      <c r="E20" s="77">
        <v>2057128435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83" t="s">
        <v>45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</row>
    <row r="21" spans="1:66" s="113" customFormat="1" ht="15.75" customHeight="1">
      <c r="A21" s="23" t="s">
        <v>46</v>
      </c>
      <c r="B21" s="77">
        <f t="shared" si="0"/>
        <v>4028055628</v>
      </c>
      <c r="C21" s="81">
        <f>651716979+66071855</f>
        <v>717788834</v>
      </c>
      <c r="D21" s="77">
        <f>61851402+20181417</f>
        <v>82032819</v>
      </c>
      <c r="E21" s="77">
        <v>3228233975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83" t="s">
        <v>47</v>
      </c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</row>
    <row r="22" spans="1:66" s="113" customFormat="1" ht="15.75" customHeight="1">
      <c r="A22" s="23" t="s">
        <v>48</v>
      </c>
      <c r="B22" s="77">
        <f>C22+D22+E22</f>
        <v>3214763437</v>
      </c>
      <c r="C22" s="81">
        <v>837448569</v>
      </c>
      <c r="D22" s="77">
        <v>90236199</v>
      </c>
      <c r="E22" s="77">
        <v>2287078669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83" t="s">
        <v>49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</row>
    <row r="23" spans="1:66" s="113" customFormat="1" ht="15.75" customHeight="1">
      <c r="A23" s="23" t="s">
        <v>50</v>
      </c>
      <c r="B23" s="77">
        <f aca="true" t="shared" si="1" ref="B23:H23">SUM(B24:B35)</f>
        <v>24574336819</v>
      </c>
      <c r="C23" s="81">
        <f t="shared" si="1"/>
        <v>2708848384</v>
      </c>
      <c r="D23" s="77">
        <f t="shared" si="1"/>
        <v>2596791149</v>
      </c>
      <c r="E23" s="77">
        <f t="shared" si="1"/>
        <v>6587094259</v>
      </c>
      <c r="F23" s="77">
        <f t="shared" si="1"/>
        <v>4766689457</v>
      </c>
      <c r="G23" s="77">
        <f t="shared" si="1"/>
        <v>4463964138</v>
      </c>
      <c r="H23" s="77">
        <f t="shared" si="1"/>
        <v>3450949432</v>
      </c>
      <c r="I23" s="78">
        <v>0</v>
      </c>
      <c r="J23" s="78">
        <v>0</v>
      </c>
      <c r="K23" s="83" t="s">
        <v>51</v>
      </c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</row>
    <row r="24" spans="1:66" ht="15.75" customHeight="1">
      <c r="A24" s="34" t="s">
        <v>52</v>
      </c>
      <c r="B24" s="117">
        <f>SUM(C24:J24)+SUM('表9-3'!B24:D24)</f>
        <v>3016256154</v>
      </c>
      <c r="C24" s="86">
        <v>807038764</v>
      </c>
      <c r="D24" s="86">
        <v>559507641</v>
      </c>
      <c r="E24" s="86">
        <v>582497197</v>
      </c>
      <c r="F24" s="86">
        <v>402345208</v>
      </c>
      <c r="G24" s="86">
        <v>375872713</v>
      </c>
      <c r="H24" s="86">
        <v>288994631</v>
      </c>
      <c r="I24" s="118">
        <v>0</v>
      </c>
      <c r="J24" s="118">
        <v>0</v>
      </c>
      <c r="K24" s="88" t="s">
        <v>54</v>
      </c>
      <c r="L24" s="119"/>
      <c r="M24" s="119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 customHeight="1">
      <c r="A25" s="34" t="s">
        <v>55</v>
      </c>
      <c r="B25" s="117">
        <f>SUM(C25:J25)+SUM('表9-3'!B25:D25)</f>
        <v>2945025247</v>
      </c>
      <c r="C25" s="86">
        <v>798997268</v>
      </c>
      <c r="D25" s="86">
        <v>515697378</v>
      </c>
      <c r="E25" s="86">
        <v>561790355</v>
      </c>
      <c r="F25" s="86">
        <v>402557600</v>
      </c>
      <c r="G25" s="86">
        <v>376287851</v>
      </c>
      <c r="H25" s="86">
        <v>289694795</v>
      </c>
      <c r="I25" s="87">
        <v>0</v>
      </c>
      <c r="J25" s="87">
        <v>0</v>
      </c>
      <c r="K25" s="88" t="s">
        <v>56</v>
      </c>
      <c r="L25" s="119"/>
      <c r="M25" s="119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</row>
    <row r="26" spans="1:66" ht="15.75" customHeight="1">
      <c r="A26" s="34" t="s">
        <v>57</v>
      </c>
      <c r="B26" s="117">
        <f>SUM(C26:J26)+SUM('表9-3'!B26:D26)</f>
        <v>2558981414</v>
      </c>
      <c r="C26" s="86">
        <v>681869904</v>
      </c>
      <c r="D26" s="86">
        <v>238610502</v>
      </c>
      <c r="E26" s="86">
        <v>564881048</v>
      </c>
      <c r="F26" s="86">
        <v>403912792</v>
      </c>
      <c r="G26" s="86">
        <v>377856949</v>
      </c>
      <c r="H26" s="86">
        <v>291850219</v>
      </c>
      <c r="I26" s="87">
        <v>0</v>
      </c>
      <c r="J26" s="87">
        <v>0</v>
      </c>
      <c r="K26" s="88" t="s">
        <v>58</v>
      </c>
      <c r="L26" s="119"/>
      <c r="M26" s="119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 customHeight="1">
      <c r="A27" s="34" t="s">
        <v>59</v>
      </c>
      <c r="B27" s="117">
        <f>SUM(C27:J27)+SUM('表9-3'!B27:D27)</f>
        <v>2108812450</v>
      </c>
      <c r="C27" s="86">
        <v>202527447</v>
      </c>
      <c r="D27" s="86">
        <v>243844891</v>
      </c>
      <c r="E27" s="86">
        <v>570427399</v>
      </c>
      <c r="F27" s="86">
        <v>409064506</v>
      </c>
      <c r="G27" s="86">
        <v>385638135</v>
      </c>
      <c r="H27" s="86">
        <v>297310072</v>
      </c>
      <c r="I27" s="87">
        <v>0</v>
      </c>
      <c r="J27" s="87">
        <v>0</v>
      </c>
      <c r="K27" s="88" t="s">
        <v>60</v>
      </c>
      <c r="L27" s="119"/>
      <c r="M27" s="119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 customHeight="1">
      <c r="A28" s="34" t="s">
        <v>61</v>
      </c>
      <c r="B28" s="117">
        <f>SUM(C28:J28)+SUM('表9-3'!B28:D28)</f>
        <v>1968317341</v>
      </c>
      <c r="C28" s="86">
        <v>73165165</v>
      </c>
      <c r="D28" s="86">
        <v>230529730</v>
      </c>
      <c r="E28" s="36">
        <v>573018986</v>
      </c>
      <c r="F28" s="36">
        <v>409327063</v>
      </c>
      <c r="G28" s="36">
        <v>385944390</v>
      </c>
      <c r="H28" s="36">
        <v>296332007</v>
      </c>
      <c r="I28" s="87">
        <v>0</v>
      </c>
      <c r="J28" s="87">
        <v>0</v>
      </c>
      <c r="K28" s="88" t="s">
        <v>62</v>
      </c>
      <c r="L28" s="119"/>
      <c r="M28" s="119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</row>
    <row r="29" spans="1:66" s="6" customFormat="1" ht="15.75" customHeight="1">
      <c r="A29" s="34" t="s">
        <v>63</v>
      </c>
      <c r="B29" s="117">
        <f>SUM(C29:J29)+SUM('表9-3'!B29:D29)</f>
        <v>1906557401</v>
      </c>
      <c r="C29" s="36">
        <v>72722048</v>
      </c>
      <c r="D29" s="36">
        <v>171963402</v>
      </c>
      <c r="E29" s="36">
        <v>574034611</v>
      </c>
      <c r="F29" s="36">
        <v>409594506</v>
      </c>
      <c r="G29" s="36">
        <v>386226817</v>
      </c>
      <c r="H29" s="36">
        <v>292016017</v>
      </c>
      <c r="I29" s="118">
        <v>0</v>
      </c>
      <c r="J29" s="118">
        <v>0</v>
      </c>
      <c r="K29" s="37" t="s">
        <v>64</v>
      </c>
      <c r="L29" s="120"/>
      <c r="M29" s="120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66" ht="15.75" customHeight="1">
      <c r="A30" s="34" t="s">
        <v>65</v>
      </c>
      <c r="B30" s="117">
        <f>SUM(C30:J30)+SUM('表9-3'!B30:D30)</f>
        <v>1676311039</v>
      </c>
      <c r="C30" s="86">
        <v>12009240</v>
      </c>
      <c r="D30" s="86">
        <v>116308703</v>
      </c>
      <c r="E30" s="86">
        <v>522116985</v>
      </c>
      <c r="F30" s="86">
        <v>385747793</v>
      </c>
      <c r="G30" s="86">
        <v>360410321</v>
      </c>
      <c r="H30" s="86">
        <v>279717997</v>
      </c>
      <c r="I30" s="87">
        <v>0</v>
      </c>
      <c r="J30" s="87">
        <v>0</v>
      </c>
      <c r="K30" s="88" t="s">
        <v>66</v>
      </c>
      <c r="L30" s="119"/>
      <c r="M30" s="119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15.75" customHeight="1">
      <c r="A31" s="34" t="s">
        <v>67</v>
      </c>
      <c r="B31" s="117">
        <f>SUM(C31:J31)+SUM('表9-3'!B31:D31)</f>
        <v>1686143407</v>
      </c>
      <c r="C31" s="86">
        <v>11941196</v>
      </c>
      <c r="D31" s="86">
        <v>117442913</v>
      </c>
      <c r="E31" s="86">
        <v>525880542</v>
      </c>
      <c r="F31" s="86">
        <v>387365646</v>
      </c>
      <c r="G31" s="86">
        <v>362125258</v>
      </c>
      <c r="H31" s="86">
        <v>281387852</v>
      </c>
      <c r="I31" s="87">
        <v>0</v>
      </c>
      <c r="J31" s="87">
        <v>0</v>
      </c>
      <c r="K31" s="88" t="s">
        <v>68</v>
      </c>
      <c r="L31" s="119"/>
      <c r="M31" s="119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66" ht="15.75" customHeight="1">
      <c r="A32" s="34" t="s">
        <v>69</v>
      </c>
      <c r="B32" s="117">
        <f>SUM(C32:J32)+SUM('表9-3'!B32:D32)</f>
        <v>1690670496</v>
      </c>
      <c r="C32" s="86">
        <v>12155676</v>
      </c>
      <c r="D32" s="86">
        <v>118166019</v>
      </c>
      <c r="E32" s="86">
        <v>526442819</v>
      </c>
      <c r="F32" s="86">
        <v>388641863</v>
      </c>
      <c r="G32" s="86">
        <v>362611930</v>
      </c>
      <c r="H32" s="86">
        <v>282652189</v>
      </c>
      <c r="I32" s="87">
        <v>0</v>
      </c>
      <c r="J32" s="87">
        <v>0</v>
      </c>
      <c r="K32" s="88" t="s">
        <v>70</v>
      </c>
      <c r="L32" s="119"/>
      <c r="M32" s="119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15.75" customHeight="1">
      <c r="A33" s="34" t="s">
        <v>71</v>
      </c>
      <c r="B33" s="117">
        <f>SUM(C33:J33)+SUM('表9-3'!B33:D33)</f>
        <v>1693907485</v>
      </c>
      <c r="C33" s="86">
        <v>12162028</v>
      </c>
      <c r="D33" s="86">
        <v>118566667</v>
      </c>
      <c r="E33" s="86">
        <v>528155517</v>
      </c>
      <c r="F33" s="86">
        <v>388673110</v>
      </c>
      <c r="G33" s="86">
        <v>362855128</v>
      </c>
      <c r="H33" s="86">
        <v>283495035</v>
      </c>
      <c r="I33" s="87">
        <v>0</v>
      </c>
      <c r="J33" s="87">
        <v>0</v>
      </c>
      <c r="K33" s="88" t="s">
        <v>72</v>
      </c>
      <c r="L33" s="119"/>
      <c r="M33" s="119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ht="15.75" customHeight="1">
      <c r="A34" s="34" t="s">
        <v>73</v>
      </c>
      <c r="B34" s="117">
        <f>SUM(C34:J34)+SUM('表9-3'!B34:D34)</f>
        <v>1697198291</v>
      </c>
      <c r="C34" s="86">
        <v>12129824</v>
      </c>
      <c r="D34" s="86">
        <v>118597750</v>
      </c>
      <c r="E34" s="86">
        <v>528924400</v>
      </c>
      <c r="F34" s="86">
        <v>389729685</v>
      </c>
      <c r="G34" s="86">
        <v>364067323</v>
      </c>
      <c r="H34" s="86">
        <v>283749309</v>
      </c>
      <c r="I34" s="87">
        <v>0</v>
      </c>
      <c r="J34" s="87">
        <v>0</v>
      </c>
      <c r="K34" s="88" t="s">
        <v>74</v>
      </c>
      <c r="L34" s="119"/>
      <c r="M34" s="119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s="67" customFormat="1" ht="15.75" customHeight="1" thickBot="1">
      <c r="A35" s="38" t="s">
        <v>75</v>
      </c>
      <c r="B35" s="121">
        <f>SUM(C35:J35)+SUM('表9-3'!B35:D35)</f>
        <v>1626156094</v>
      </c>
      <c r="C35" s="89">
        <v>12129824</v>
      </c>
      <c r="D35" s="89">
        <v>47555553</v>
      </c>
      <c r="E35" s="89">
        <v>528924400</v>
      </c>
      <c r="F35" s="89">
        <v>389729685</v>
      </c>
      <c r="G35" s="89">
        <v>364067323</v>
      </c>
      <c r="H35" s="89">
        <v>283749309</v>
      </c>
      <c r="I35" s="90">
        <v>0</v>
      </c>
      <c r="J35" s="90">
        <v>0</v>
      </c>
      <c r="K35" s="91" t="s">
        <v>76</v>
      </c>
      <c r="L35" s="96"/>
      <c r="M35" s="96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</row>
    <row r="36" spans="1:7" ht="16.5">
      <c r="A36" s="93" t="s">
        <v>107</v>
      </c>
      <c r="G36" s="94" t="s">
        <v>108</v>
      </c>
    </row>
    <row r="37" ht="16.5">
      <c r="G37" s="94" t="s">
        <v>93</v>
      </c>
    </row>
    <row r="38" spans="3:7" ht="16.5">
      <c r="C38" s="122"/>
      <c r="G38" s="94" t="s">
        <v>109</v>
      </c>
    </row>
    <row r="39" spans="2:4" ht="16.5">
      <c r="B39" s="122">
        <v>7765135949</v>
      </c>
      <c r="C39" s="25">
        <v>5759234162</v>
      </c>
      <c r="D39" s="25">
        <v>2005901787</v>
      </c>
    </row>
    <row r="40" spans="1:66" s="67" customFormat="1" ht="17.25" customHeight="1">
      <c r="A40" s="93"/>
      <c r="B40" s="86">
        <f>B39-B8</f>
        <v>-23291730191</v>
      </c>
      <c r="C40" s="86">
        <f>C39-C8</f>
        <v>0</v>
      </c>
      <c r="D40" s="86">
        <f>D39-D8</f>
        <v>0</v>
      </c>
      <c r="E40" s="86"/>
      <c r="F40" s="86"/>
      <c r="H40" s="86"/>
      <c r="I40" s="87"/>
      <c r="J40" s="87"/>
      <c r="K40" s="95"/>
      <c r="L40" s="96"/>
      <c r="M40" s="96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</row>
    <row r="41" spans="2:8" ht="16.5">
      <c r="B41" s="122"/>
      <c r="E41" s="77"/>
      <c r="F41" s="77"/>
      <c r="H41" s="77"/>
    </row>
    <row r="42" spans="5:8" ht="16.5">
      <c r="E42" s="86"/>
      <c r="F42" s="86"/>
      <c r="G42" s="86"/>
      <c r="H42" s="86"/>
    </row>
    <row r="43" spans="5:8" ht="16.5">
      <c r="E43" s="86"/>
      <c r="F43" s="86"/>
      <c r="G43" s="94" t="s">
        <v>110</v>
      </c>
      <c r="H43" s="86"/>
    </row>
    <row r="44" spans="5:8" ht="16.5">
      <c r="E44" s="86"/>
      <c r="F44" s="86"/>
      <c r="G44" s="94" t="s">
        <v>111</v>
      </c>
      <c r="H44" s="86"/>
    </row>
    <row r="45" spans="5:8" ht="16.5">
      <c r="E45" s="86"/>
      <c r="F45" s="86"/>
      <c r="G45" s="86"/>
      <c r="H45" s="86"/>
    </row>
    <row r="46" spans="5:8" ht="16.5">
      <c r="E46" s="36"/>
      <c r="F46" s="36"/>
      <c r="G46" s="36"/>
      <c r="H46" s="36"/>
    </row>
    <row r="47" spans="5:8" ht="16.5">
      <c r="E47" s="36"/>
      <c r="F47" s="36"/>
      <c r="G47" s="36"/>
      <c r="H47" s="36"/>
    </row>
    <row r="48" spans="5:8" ht="16.5">
      <c r="E48" s="86"/>
      <c r="F48" s="86"/>
      <c r="G48" s="86"/>
      <c r="H48" s="86"/>
    </row>
    <row r="49" spans="5:8" ht="16.5">
      <c r="E49" s="86"/>
      <c r="F49" s="86"/>
      <c r="G49" s="86"/>
      <c r="H49" s="86"/>
    </row>
    <row r="50" spans="5:8" ht="16.5">
      <c r="E50" s="86"/>
      <c r="F50" s="86"/>
      <c r="G50" s="86"/>
      <c r="H50" s="86"/>
    </row>
    <row r="51" spans="5:8" ht="16.5">
      <c r="E51" s="86"/>
      <c r="F51" s="86"/>
      <c r="G51" s="86"/>
      <c r="H51" s="86"/>
    </row>
    <row r="52" spans="5:8" ht="16.5">
      <c r="E52" s="86"/>
      <c r="F52" s="86"/>
      <c r="G52" s="86"/>
      <c r="H52" s="86"/>
    </row>
    <row r="53" spans="5:8" ht="16.5">
      <c r="E53" s="86"/>
      <c r="F53" s="86"/>
      <c r="G53" s="86"/>
      <c r="H53" s="86"/>
    </row>
  </sheetData>
  <sheetProtection/>
  <mergeCells count="8">
    <mergeCell ref="A1:F1"/>
    <mergeCell ref="G1:K1"/>
    <mergeCell ref="A3:F3"/>
    <mergeCell ref="G3:K3"/>
    <mergeCell ref="A5:A6"/>
    <mergeCell ref="B5:F5"/>
    <mergeCell ref="G5:J5"/>
    <mergeCell ref="K5:K6"/>
  </mergeCells>
  <printOptions horizontalCentered="1"/>
  <pageMargins left="0.7874015748031497" right="0.7874015748031497" top="1.3779527559055118" bottom="0.7086614173228347" header="0.3937007874015748" footer="0.3937007874015748"/>
  <pageSetup firstPageNumber="148" useFirstPageNumber="1" horizontalDpi="600" verticalDpi="600" orientation="portrait" paperSize="9" r:id="rId1"/>
  <headerFooter>
    <oddFooter>&amp;C&amp;"Times New Roman,標準"-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view="pageBreakPreview" zoomScaleSheetLayoutView="100" zoomScalePageLayoutView="0" workbookViewId="0" topLeftCell="A7">
      <selection activeCell="C35" sqref="C35"/>
    </sheetView>
  </sheetViews>
  <sheetFormatPr defaultColWidth="9.00390625" defaultRowHeight="15.75"/>
  <cols>
    <col min="1" max="1" width="12.125" style="71" customWidth="1"/>
    <col min="2" max="2" width="14.125" style="107" customWidth="1"/>
    <col min="3" max="4" width="14.875" style="107" customWidth="1"/>
    <col min="5" max="6" width="14.625" style="56" customWidth="1"/>
    <col min="7" max="10" width="14.125" style="56" customWidth="1"/>
    <col min="11" max="11" width="14.125" style="107" customWidth="1"/>
    <col min="12" max="12" width="13.875" style="56" customWidth="1"/>
    <col min="13" max="13" width="14.125" style="56" customWidth="1"/>
    <col min="14" max="14" width="15.625" style="56" customWidth="1"/>
    <col min="15" max="15" width="13.75390625" style="56" customWidth="1"/>
    <col min="16" max="16" width="18.25390625" style="56" customWidth="1"/>
    <col min="17" max="17" width="13.75390625" style="56" customWidth="1"/>
    <col min="18" max="18" width="16.00390625" style="56" customWidth="1"/>
    <col min="19" max="19" width="13.75390625" style="56" customWidth="1"/>
    <col min="20" max="20" width="15.625" style="56" customWidth="1"/>
    <col min="21" max="21" width="13.125" style="56" customWidth="1"/>
    <col min="22" max="22" width="12.25390625" style="56" customWidth="1"/>
    <col min="23" max="23" width="12.375" style="56" customWidth="1"/>
    <col min="24" max="24" width="11.625" style="56" customWidth="1"/>
    <col min="25" max="25" width="10.75390625" style="56" customWidth="1"/>
    <col min="26" max="26" width="11.25390625" style="56" customWidth="1"/>
    <col min="27" max="27" width="12.50390625" style="56" customWidth="1"/>
    <col min="28" max="29" width="13.625" style="56" customWidth="1"/>
    <col min="30" max="30" width="11.50390625" style="56" customWidth="1"/>
    <col min="31" max="31" width="12.75390625" style="56" customWidth="1"/>
    <col min="32" max="32" width="14.125" style="56" customWidth="1"/>
    <col min="33" max="33" width="15.00390625" style="56" customWidth="1"/>
    <col min="34" max="34" width="13.75390625" style="56" customWidth="1"/>
    <col min="35" max="35" width="13.25390625" style="56" customWidth="1"/>
    <col min="36" max="36" width="13.125" style="56" customWidth="1"/>
    <col min="37" max="42" width="12.625" style="56" customWidth="1"/>
    <col min="43" max="43" width="18.50390625" style="56" customWidth="1"/>
    <col min="44" max="45" width="12.625" style="56" customWidth="1"/>
    <col min="46" max="51" width="11.375" style="56" customWidth="1"/>
    <col min="52" max="52" width="9.50390625" style="56" customWidth="1"/>
    <col min="53" max="53" width="10.125" style="56" customWidth="1"/>
    <col min="54" max="54" width="11.00390625" style="56" customWidth="1"/>
    <col min="55" max="56" width="10.00390625" style="56" customWidth="1"/>
    <col min="57" max="57" width="10.125" style="56" customWidth="1"/>
    <col min="58" max="60" width="9.875" style="56" customWidth="1"/>
    <col min="61" max="66" width="9.50390625" style="56" customWidth="1"/>
    <col min="67" max="70" width="8.75390625" style="56" customWidth="1"/>
    <col min="71" max="16384" width="9.00390625" style="56" customWidth="1"/>
  </cols>
  <sheetData>
    <row r="1" spans="1:68" s="52" customFormat="1" ht="24.75" customHeight="1">
      <c r="A1" s="149" t="s">
        <v>112</v>
      </c>
      <c r="B1" s="149"/>
      <c r="C1" s="149"/>
      <c r="D1" s="149"/>
      <c r="E1" s="149"/>
      <c r="F1" s="149"/>
      <c r="G1" s="150" t="s">
        <v>113</v>
      </c>
      <c r="H1" s="150"/>
      <c r="I1" s="150"/>
      <c r="J1" s="150"/>
      <c r="K1" s="150"/>
      <c r="L1" s="150"/>
      <c r="M1" s="55"/>
      <c r="AT1" s="53"/>
      <c r="AU1" s="53"/>
      <c r="AV1" s="53"/>
      <c r="AW1" s="53"/>
      <c r="AX1" s="53"/>
      <c r="AY1" s="53"/>
      <c r="AZ1" s="53"/>
      <c r="BA1" s="54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</row>
    <row r="2" spans="1:68" s="52" customFormat="1" ht="10.5" customHeight="1">
      <c r="A2" s="50"/>
      <c r="B2" s="56"/>
      <c r="C2" s="56"/>
      <c r="D2" s="56"/>
      <c r="E2" s="56"/>
      <c r="F2" s="56"/>
      <c r="G2" s="55"/>
      <c r="H2" s="55"/>
      <c r="J2" s="55"/>
      <c r="K2" s="56"/>
      <c r="L2" s="55"/>
      <c r="M2" s="55"/>
      <c r="AT2" s="53"/>
      <c r="AU2" s="53"/>
      <c r="AV2" s="53"/>
      <c r="AW2" s="53"/>
      <c r="AX2" s="53"/>
      <c r="AY2" s="53"/>
      <c r="AZ2" s="53"/>
      <c r="BA2" s="54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</row>
    <row r="3" spans="1:68" ht="21" customHeight="1">
      <c r="A3" s="151" t="s">
        <v>1</v>
      </c>
      <c r="B3" s="151"/>
      <c r="C3" s="151"/>
      <c r="D3" s="151"/>
      <c r="E3" s="151"/>
      <c r="F3" s="151"/>
      <c r="G3" s="153" t="s">
        <v>160</v>
      </c>
      <c r="H3" s="153"/>
      <c r="I3" s="153"/>
      <c r="J3" s="153"/>
      <c r="K3" s="153"/>
      <c r="L3" s="153"/>
      <c r="AT3" s="67"/>
      <c r="AU3" s="67"/>
      <c r="AV3" s="68"/>
      <c r="AW3" s="67"/>
      <c r="AX3" s="67"/>
      <c r="AY3" s="67"/>
      <c r="AZ3" s="67"/>
      <c r="BA3" s="68"/>
      <c r="BB3" s="67"/>
      <c r="BC3" s="67"/>
      <c r="BD3" s="67"/>
      <c r="BE3" s="68"/>
      <c r="BF3" s="68"/>
      <c r="BG3" s="67"/>
      <c r="BH3" s="67"/>
      <c r="BI3" s="67"/>
      <c r="BJ3" s="68"/>
      <c r="BK3" s="67"/>
      <c r="BL3" s="68"/>
      <c r="BM3" s="68"/>
      <c r="BN3" s="68"/>
      <c r="BO3" s="67"/>
      <c r="BP3" s="67"/>
    </row>
    <row r="4" spans="1:67" ht="21" customHeight="1" thickBot="1">
      <c r="A4" s="60" t="s">
        <v>3</v>
      </c>
      <c r="B4" s="64"/>
      <c r="C4" s="64"/>
      <c r="D4" s="63"/>
      <c r="E4" s="65"/>
      <c r="F4" s="65"/>
      <c r="G4" s="64"/>
      <c r="H4" s="64"/>
      <c r="I4" s="65"/>
      <c r="J4" s="63"/>
      <c r="K4" s="64"/>
      <c r="L4" s="63" t="s">
        <v>4</v>
      </c>
      <c r="BF4" s="67"/>
      <c r="BG4" s="67"/>
      <c r="BH4" s="67"/>
      <c r="BI4" s="68"/>
      <c r="BJ4" s="67"/>
      <c r="BK4" s="68"/>
      <c r="BL4" s="68"/>
      <c r="BM4" s="68"/>
      <c r="BN4" s="67"/>
      <c r="BO4" s="67"/>
    </row>
    <row r="5" spans="1:68" s="71" customFormat="1" ht="36" customHeight="1">
      <c r="A5" s="154" t="s">
        <v>5</v>
      </c>
      <c r="B5" s="156" t="s">
        <v>98</v>
      </c>
      <c r="C5" s="157"/>
      <c r="D5" s="158"/>
      <c r="E5" s="156" t="s">
        <v>114</v>
      </c>
      <c r="F5" s="157"/>
      <c r="G5" s="157" t="s">
        <v>114</v>
      </c>
      <c r="H5" s="157"/>
      <c r="I5" s="157"/>
      <c r="J5" s="157"/>
      <c r="K5" s="158"/>
      <c r="L5" s="159" t="s">
        <v>9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69"/>
      <c r="AU5" s="69"/>
      <c r="AV5" s="69"/>
      <c r="AW5" s="69"/>
      <c r="AX5" s="69"/>
      <c r="AY5" s="69"/>
      <c r="AZ5" s="67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70"/>
      <c r="BP5" s="70"/>
    </row>
    <row r="6" spans="1:68" ht="72" customHeight="1">
      <c r="A6" s="155"/>
      <c r="B6" s="72" t="s">
        <v>115</v>
      </c>
      <c r="C6" s="72" t="s">
        <v>116</v>
      </c>
      <c r="D6" s="72" t="s">
        <v>117</v>
      </c>
      <c r="E6" s="72" t="s">
        <v>118</v>
      </c>
      <c r="F6" s="108" t="s">
        <v>119</v>
      </c>
      <c r="G6" s="74" t="s">
        <v>120</v>
      </c>
      <c r="H6" s="72" t="s">
        <v>104</v>
      </c>
      <c r="I6" s="108" t="s">
        <v>121</v>
      </c>
      <c r="J6" s="123" t="s">
        <v>122</v>
      </c>
      <c r="K6" s="108" t="s">
        <v>123</v>
      </c>
      <c r="L6" s="160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67"/>
      <c r="BP6" s="67"/>
    </row>
    <row r="7" spans="1:68" ht="16.5" customHeight="1">
      <c r="A7" s="23" t="s">
        <v>18</v>
      </c>
      <c r="B7" s="77">
        <v>76280579</v>
      </c>
      <c r="C7" s="78">
        <v>0</v>
      </c>
      <c r="D7" s="78">
        <v>0</v>
      </c>
      <c r="E7" s="77">
        <f>SUM(F7:K7)+SUM('表9-4'!B7:J7)+SUM('表9-5'!B7:J7)</f>
        <v>3694995521</v>
      </c>
      <c r="F7" s="77">
        <v>199077394</v>
      </c>
      <c r="G7" s="77">
        <v>118557861</v>
      </c>
      <c r="H7" s="77">
        <v>178034599</v>
      </c>
      <c r="I7" s="77">
        <v>78576069</v>
      </c>
      <c r="J7" s="80">
        <v>164114446</v>
      </c>
      <c r="K7" s="80">
        <v>237690907</v>
      </c>
      <c r="L7" s="83" t="s">
        <v>19</v>
      </c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67"/>
      <c r="BP7" s="67"/>
    </row>
    <row r="8" spans="1:68" ht="16.5" customHeight="1">
      <c r="A8" s="23" t="s">
        <v>20</v>
      </c>
      <c r="B8" s="78">
        <v>0</v>
      </c>
      <c r="C8" s="77">
        <v>76409306</v>
      </c>
      <c r="D8" s="77">
        <v>7063585</v>
      </c>
      <c r="E8" s="77">
        <f>SUM(F8:K8)+SUM('表9-4'!B8:J8)+SUM('表9-5'!B8:J8)</f>
        <v>4094900391</v>
      </c>
      <c r="F8" s="77">
        <v>227978359</v>
      </c>
      <c r="G8" s="77">
        <v>131829556</v>
      </c>
      <c r="H8" s="77">
        <v>200677902</v>
      </c>
      <c r="I8" s="77">
        <v>89944472</v>
      </c>
      <c r="J8" s="77">
        <v>182676820</v>
      </c>
      <c r="K8" s="77">
        <v>262364016</v>
      </c>
      <c r="L8" s="83" t="s">
        <v>21</v>
      </c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67"/>
      <c r="BP8" s="67"/>
    </row>
    <row r="9" spans="1:68" ht="16.5" customHeight="1">
      <c r="A9" s="23" t="s">
        <v>22</v>
      </c>
      <c r="B9" s="78">
        <v>0</v>
      </c>
      <c r="C9" s="77">
        <v>75186109</v>
      </c>
      <c r="D9" s="77">
        <v>7045994</v>
      </c>
      <c r="E9" s="77">
        <f>SUM(F9:K9)+SUM('表9-4'!B9:J9)+SUM('表9-5'!B9:J9)</f>
        <v>4098019849</v>
      </c>
      <c r="F9" s="77">
        <v>225835120</v>
      </c>
      <c r="G9" s="77">
        <v>135096420</v>
      </c>
      <c r="H9" s="77">
        <v>191592743</v>
      </c>
      <c r="I9" s="77">
        <v>92699685</v>
      </c>
      <c r="J9" s="77">
        <v>180944517</v>
      </c>
      <c r="K9" s="77">
        <v>275680177</v>
      </c>
      <c r="L9" s="83" t="s">
        <v>23</v>
      </c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67"/>
      <c r="BP9" s="67"/>
    </row>
    <row r="10" spans="1:66" ht="16.5" customHeight="1">
      <c r="A10" s="23" t="s">
        <v>24</v>
      </c>
      <c r="B10" s="78">
        <v>0</v>
      </c>
      <c r="C10" s="25">
        <v>75301425</v>
      </c>
      <c r="D10" s="77">
        <v>7372110</v>
      </c>
      <c r="E10" s="77">
        <f>SUM(F10:K10)+SUM('表9-4'!B10:J10)+SUM('表9-5'!B10:J10)</f>
        <v>4185253453</v>
      </c>
      <c r="F10" s="25">
        <v>217166641</v>
      </c>
      <c r="G10" s="25">
        <v>139887928</v>
      </c>
      <c r="H10" s="25">
        <v>191533593</v>
      </c>
      <c r="I10" s="25">
        <v>95087786</v>
      </c>
      <c r="J10" s="25">
        <v>185662084</v>
      </c>
      <c r="K10" s="124">
        <v>283380585</v>
      </c>
      <c r="L10" s="83" t="s">
        <v>25</v>
      </c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</row>
    <row r="11" spans="1:66" ht="16.5" customHeight="1">
      <c r="A11" s="23" t="s">
        <v>26</v>
      </c>
      <c r="B11" s="26">
        <v>0</v>
      </c>
      <c r="C11" s="25">
        <v>77185023</v>
      </c>
      <c r="D11" s="77">
        <v>7420468</v>
      </c>
      <c r="E11" s="77">
        <f>SUM(F11:K11)+SUM('表9-4'!B11:J11)+SUM('表9-5'!B11:J11)</f>
        <v>4359218621</v>
      </c>
      <c r="F11" s="25">
        <v>241538067</v>
      </c>
      <c r="G11" s="25">
        <v>147958211</v>
      </c>
      <c r="H11" s="25">
        <v>206077916</v>
      </c>
      <c r="I11" s="25">
        <v>98907623</v>
      </c>
      <c r="J11" s="25">
        <v>189597067</v>
      </c>
      <c r="K11" s="124">
        <v>289848505</v>
      </c>
      <c r="L11" s="83" t="s">
        <v>27</v>
      </c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</row>
    <row r="12" spans="1:66" ht="16.5" customHeight="1">
      <c r="A12" s="23" t="s">
        <v>28</v>
      </c>
      <c r="B12" s="26">
        <v>0</v>
      </c>
      <c r="C12" s="25">
        <v>77973261</v>
      </c>
      <c r="D12" s="77">
        <v>7200566</v>
      </c>
      <c r="E12" s="77">
        <f>SUM(F12:K12)+SUM('表9-4'!B12:J12)+SUM('表9-5'!B12:J12)</f>
        <v>4442907251</v>
      </c>
      <c r="F12" s="25">
        <v>251614837</v>
      </c>
      <c r="G12" s="25">
        <v>154558790</v>
      </c>
      <c r="H12" s="25">
        <v>213231598</v>
      </c>
      <c r="I12" s="25">
        <v>100247645</v>
      </c>
      <c r="J12" s="25">
        <v>189901782</v>
      </c>
      <c r="K12" s="124">
        <v>294433273</v>
      </c>
      <c r="L12" s="83" t="s">
        <v>29</v>
      </c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</row>
    <row r="13" spans="1:66" ht="16.5" customHeight="1">
      <c r="A13" s="23" t="s">
        <v>30</v>
      </c>
      <c r="B13" s="26">
        <v>0</v>
      </c>
      <c r="C13" s="25">
        <v>76580152</v>
      </c>
      <c r="D13" s="77">
        <v>7071842</v>
      </c>
      <c r="E13" s="77">
        <f>SUM(F13:K13)+SUM('表9-4'!B13:J13)+SUM('表9-5'!B13:J13)</f>
        <v>4275727171</v>
      </c>
      <c r="F13" s="25">
        <v>255662222</v>
      </c>
      <c r="G13" s="25">
        <v>148209766</v>
      </c>
      <c r="H13" s="25">
        <v>203548379</v>
      </c>
      <c r="I13" s="25">
        <v>96396678</v>
      </c>
      <c r="J13" s="25">
        <v>180267572</v>
      </c>
      <c r="K13" s="124">
        <v>278851919</v>
      </c>
      <c r="L13" s="83" t="s">
        <v>31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</row>
    <row r="14" spans="1:66" ht="16.5" customHeight="1">
      <c r="A14" s="23" t="s">
        <v>32</v>
      </c>
      <c r="B14" s="26">
        <v>0</v>
      </c>
      <c r="C14" s="25">
        <v>78085546</v>
      </c>
      <c r="D14" s="77">
        <v>7218149</v>
      </c>
      <c r="E14" s="77">
        <f>SUM(F14:K14)+SUM('表9-4'!B14:J14)+SUM('表9-5'!B14:J14)</f>
        <v>4406269970</v>
      </c>
      <c r="F14" s="25">
        <v>261948502</v>
      </c>
      <c r="G14" s="25">
        <v>149517920</v>
      </c>
      <c r="H14" s="25">
        <v>199939170</v>
      </c>
      <c r="I14" s="25">
        <v>99811175</v>
      </c>
      <c r="J14" s="25">
        <v>186947685</v>
      </c>
      <c r="K14" s="124">
        <v>288973192</v>
      </c>
      <c r="L14" s="83" t="s">
        <v>33</v>
      </c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1:66" ht="16.5" customHeight="1">
      <c r="A15" s="23" t="s">
        <v>34</v>
      </c>
      <c r="B15" s="78">
        <f>SUM(B23:B34)</f>
        <v>0</v>
      </c>
      <c r="C15" s="78">
        <v>0</v>
      </c>
      <c r="D15" s="78">
        <v>0</v>
      </c>
      <c r="E15" s="77">
        <f>SUM(F15:K15)+SUM('表9-4'!B15:J15)+SUM('表9-5'!B15:J15)</f>
        <v>4797469488</v>
      </c>
      <c r="F15" s="25">
        <v>324560570</v>
      </c>
      <c r="G15" s="77">
        <v>170587744</v>
      </c>
      <c r="H15" s="77">
        <v>218425440</v>
      </c>
      <c r="I15" s="77">
        <v>109113695</v>
      </c>
      <c r="J15" s="77">
        <v>200793277</v>
      </c>
      <c r="K15" s="77">
        <v>302633475</v>
      </c>
      <c r="L15" s="83" t="s">
        <v>35</v>
      </c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</row>
    <row r="16" spans="1:66" ht="16.5" customHeight="1">
      <c r="A16" s="23" t="s">
        <v>36</v>
      </c>
      <c r="B16" s="78">
        <v>0</v>
      </c>
      <c r="C16" s="78">
        <v>0</v>
      </c>
      <c r="D16" s="78">
        <v>0</v>
      </c>
      <c r="E16" s="77">
        <f>SUM(F16:K16)+SUM('表9-4'!B16:J16)+SUM('表9-5'!B16:J16)</f>
        <v>4830605795</v>
      </c>
      <c r="F16" s="25">
        <v>340117069</v>
      </c>
      <c r="G16" s="77">
        <v>174214518</v>
      </c>
      <c r="H16" s="77">
        <v>207535807</v>
      </c>
      <c r="I16" s="77">
        <v>111143213</v>
      </c>
      <c r="J16" s="77">
        <v>200819686</v>
      </c>
      <c r="K16" s="77">
        <v>299720599</v>
      </c>
      <c r="L16" s="83" t="s">
        <v>37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</row>
    <row r="17" spans="1:66" ht="16.5" customHeight="1">
      <c r="A17" s="23" t="s">
        <v>38</v>
      </c>
      <c r="B17" s="78">
        <v>0</v>
      </c>
      <c r="C17" s="78">
        <v>0</v>
      </c>
      <c r="D17" s="78">
        <v>0</v>
      </c>
      <c r="E17" s="77">
        <f>SUM(F17:K17)+SUM('表9-4'!B17:J17)+SUM('表9-5'!B17:J17)</f>
        <v>4856349332</v>
      </c>
      <c r="F17" s="25">
        <v>362496176</v>
      </c>
      <c r="G17" s="77">
        <v>176968058</v>
      </c>
      <c r="H17" s="77">
        <v>202743148</v>
      </c>
      <c r="I17" s="77">
        <v>112870628</v>
      </c>
      <c r="J17" s="77">
        <v>201378227</v>
      </c>
      <c r="K17" s="77">
        <v>300338382</v>
      </c>
      <c r="L17" s="83" t="s">
        <v>39</v>
      </c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</row>
    <row r="18" spans="1:66" ht="16.5" customHeight="1">
      <c r="A18" s="23" t="s">
        <v>40</v>
      </c>
      <c r="B18" s="78">
        <v>0</v>
      </c>
      <c r="C18" s="78">
        <v>0</v>
      </c>
      <c r="D18" s="78">
        <v>0</v>
      </c>
      <c r="E18" s="77">
        <f>SUM(F18:K18)+SUM('表9-4'!B18:J18)+SUM('表9-5'!B18:J18)</f>
        <v>4819650290</v>
      </c>
      <c r="F18" s="25">
        <v>354572758</v>
      </c>
      <c r="G18" s="77">
        <v>168412855</v>
      </c>
      <c r="H18" s="77">
        <v>202913157</v>
      </c>
      <c r="I18" s="77">
        <v>106956875</v>
      </c>
      <c r="J18" s="77">
        <v>201852398</v>
      </c>
      <c r="K18" s="77">
        <v>297159363</v>
      </c>
      <c r="L18" s="83" t="s">
        <v>41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</row>
    <row r="19" spans="1:66" ht="16.5" customHeight="1">
      <c r="A19" s="23" t="s">
        <v>42</v>
      </c>
      <c r="B19" s="78">
        <v>0</v>
      </c>
      <c r="C19" s="78">
        <v>0</v>
      </c>
      <c r="D19" s="78">
        <v>0</v>
      </c>
      <c r="E19" s="77">
        <f>SUM(F19:K19)+SUM('表9-4'!B19:J19)+SUM('表9-5'!B19:J19)</f>
        <v>4863880929</v>
      </c>
      <c r="F19" s="25">
        <v>366593967</v>
      </c>
      <c r="G19" s="77">
        <v>171162703</v>
      </c>
      <c r="H19" s="77">
        <v>210869603</v>
      </c>
      <c r="I19" s="77">
        <v>107401703</v>
      </c>
      <c r="J19" s="77">
        <v>201759729</v>
      </c>
      <c r="K19" s="77">
        <v>301400703</v>
      </c>
      <c r="L19" s="83" t="s">
        <v>43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</row>
    <row r="20" spans="1:66" ht="16.5" customHeight="1">
      <c r="A20" s="23" t="s">
        <v>44</v>
      </c>
      <c r="B20" s="78">
        <v>0</v>
      </c>
      <c r="C20" s="78">
        <v>0</v>
      </c>
      <c r="D20" s="78">
        <v>0</v>
      </c>
      <c r="E20" s="77">
        <f>SUM(F20:K20)+SUM('表9-4'!B20:J20)+SUM('表9-5'!B20:J20)</f>
        <v>4749995924</v>
      </c>
      <c r="F20" s="78">
        <v>0</v>
      </c>
      <c r="G20" s="77">
        <v>183823091</v>
      </c>
      <c r="H20" s="77">
        <v>231702078</v>
      </c>
      <c r="I20" s="77">
        <v>116499761</v>
      </c>
      <c r="J20" s="77">
        <v>210481752</v>
      </c>
      <c r="K20" s="77">
        <v>316965986</v>
      </c>
      <c r="L20" s="83" t="s">
        <v>45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</row>
    <row r="21" spans="1:66" ht="16.5" customHeight="1">
      <c r="A21" s="23" t="s">
        <v>46</v>
      </c>
      <c r="B21" s="78">
        <v>0</v>
      </c>
      <c r="C21" s="78">
        <v>0</v>
      </c>
      <c r="D21" s="78">
        <v>0</v>
      </c>
      <c r="E21" s="77">
        <f>SUM(F21:K21)+SUM('表9-4'!B21:J21)+SUM('表9-5'!B21:J21)</f>
        <v>4872383591</v>
      </c>
      <c r="F21" s="78">
        <v>0</v>
      </c>
      <c r="G21" s="77">
        <v>194681976</v>
      </c>
      <c r="H21" s="77">
        <v>249818621</v>
      </c>
      <c r="I21" s="77">
        <v>122478657</v>
      </c>
      <c r="J21" s="77">
        <v>214824007</v>
      </c>
      <c r="K21" s="77">
        <v>327496939</v>
      </c>
      <c r="L21" s="83" t="s">
        <v>47</v>
      </c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</row>
    <row r="22" spans="1:66" ht="16.5" customHeight="1">
      <c r="A22" s="23" t="s">
        <v>48</v>
      </c>
      <c r="B22" s="78">
        <v>0</v>
      </c>
      <c r="C22" s="78">
        <v>0</v>
      </c>
      <c r="D22" s="78">
        <v>0</v>
      </c>
      <c r="E22" s="77">
        <v>5377974028</v>
      </c>
      <c r="F22" s="78">
        <v>0</v>
      </c>
      <c r="G22" s="77">
        <v>207127024</v>
      </c>
      <c r="H22" s="77">
        <v>288136423</v>
      </c>
      <c r="I22" s="77">
        <v>135253960</v>
      </c>
      <c r="J22" s="77">
        <v>240447113</v>
      </c>
      <c r="K22" s="77">
        <v>369581356</v>
      </c>
      <c r="L22" s="83" t="s">
        <v>49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6.5" customHeight="1">
      <c r="A23" s="23" t="s">
        <v>50</v>
      </c>
      <c r="B23" s="78">
        <f>SUM(B24:B35)</f>
        <v>0</v>
      </c>
      <c r="C23" s="78">
        <f>SUM(C24:C35)</f>
        <v>0</v>
      </c>
      <c r="D23" s="78">
        <f>SUM(D24:D35)</f>
        <v>0</v>
      </c>
      <c r="E23" s="77">
        <f>SUM(E24:E35)</f>
        <v>3025808724</v>
      </c>
      <c r="F23" s="78">
        <v>0</v>
      </c>
      <c r="G23" s="77">
        <f>SUM(G24:G35)</f>
        <v>172510006</v>
      </c>
      <c r="H23" s="78">
        <v>0</v>
      </c>
      <c r="I23" s="77">
        <f>SUM(I24:I35)</f>
        <v>117960767</v>
      </c>
      <c r="J23" s="77">
        <f>SUM(J24:J35)</f>
        <v>217395886</v>
      </c>
      <c r="K23" s="78">
        <v>0</v>
      </c>
      <c r="L23" s="83" t="s">
        <v>51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</row>
    <row r="24" spans="1:66" ht="16.5" customHeight="1">
      <c r="A24" s="34" t="s">
        <v>52</v>
      </c>
      <c r="B24" s="87">
        <v>0</v>
      </c>
      <c r="C24" s="87">
        <v>0</v>
      </c>
      <c r="D24" s="87">
        <v>0</v>
      </c>
      <c r="E24" s="86">
        <f>SUM(F24:K24)+SUM('表9-4'!B24:J24)+SUM('表9-5'!B24:J24)</f>
        <v>288999199</v>
      </c>
      <c r="F24" s="87">
        <v>0</v>
      </c>
      <c r="G24" s="86">
        <v>16827652</v>
      </c>
      <c r="H24" s="87">
        <v>0</v>
      </c>
      <c r="I24" s="36">
        <v>11267144</v>
      </c>
      <c r="J24" s="86">
        <v>20382360</v>
      </c>
      <c r="K24" s="87">
        <v>0</v>
      </c>
      <c r="L24" s="88" t="s">
        <v>54</v>
      </c>
      <c r="M24" s="119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6.5" customHeight="1">
      <c r="A25" s="34" t="s">
        <v>55</v>
      </c>
      <c r="B25" s="87">
        <v>0</v>
      </c>
      <c r="C25" s="87">
        <v>0</v>
      </c>
      <c r="D25" s="87">
        <v>0</v>
      </c>
      <c r="E25" s="86">
        <f>SUM(F25:K25)+SUM('表9-4'!B25:J25)+SUM('表9-5'!B25:J25)</f>
        <v>291618059</v>
      </c>
      <c r="F25" s="87">
        <v>0</v>
      </c>
      <c r="G25" s="86">
        <v>17380156</v>
      </c>
      <c r="H25" s="87">
        <v>0</v>
      </c>
      <c r="I25" s="86">
        <v>11465544</v>
      </c>
      <c r="J25" s="86">
        <v>20232276</v>
      </c>
      <c r="K25" s="87">
        <v>0</v>
      </c>
      <c r="L25" s="88" t="s">
        <v>56</v>
      </c>
      <c r="M25" s="119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</row>
    <row r="26" spans="1:66" ht="16.5" customHeight="1">
      <c r="A26" s="34" t="s">
        <v>57</v>
      </c>
      <c r="B26" s="87">
        <v>0</v>
      </c>
      <c r="C26" s="87">
        <v>0</v>
      </c>
      <c r="D26" s="87">
        <v>0</v>
      </c>
      <c r="E26" s="86">
        <f>SUM(F26:K26)+SUM('表9-4'!B26:J26)+SUM('表9-5'!B26:J26)</f>
        <v>291860722</v>
      </c>
      <c r="F26" s="87">
        <v>0</v>
      </c>
      <c r="G26" s="86">
        <v>17184932</v>
      </c>
      <c r="H26" s="87">
        <v>0</v>
      </c>
      <c r="I26" s="86">
        <v>11531649</v>
      </c>
      <c r="J26" s="86">
        <v>20480511</v>
      </c>
      <c r="K26" s="87">
        <v>0</v>
      </c>
      <c r="L26" s="88" t="s">
        <v>58</v>
      </c>
      <c r="M26" s="119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6.5" customHeight="1">
      <c r="A27" s="34" t="s">
        <v>59</v>
      </c>
      <c r="B27" s="87">
        <v>0</v>
      </c>
      <c r="C27" s="87">
        <v>0</v>
      </c>
      <c r="D27" s="87">
        <v>0</v>
      </c>
      <c r="E27" s="86">
        <f>SUM(F27:K27)+SUM('表9-4'!B27:J27)+SUM('表9-5'!B27:J27)</f>
        <v>298479206</v>
      </c>
      <c r="F27" s="87">
        <v>0</v>
      </c>
      <c r="G27" s="86">
        <v>17651766</v>
      </c>
      <c r="H27" s="87">
        <v>0</v>
      </c>
      <c r="I27" s="86">
        <v>11759916</v>
      </c>
      <c r="J27" s="86">
        <v>20812930</v>
      </c>
      <c r="K27" s="87">
        <v>0</v>
      </c>
      <c r="L27" s="88" t="s">
        <v>60</v>
      </c>
      <c r="M27" s="119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6.5" customHeight="1">
      <c r="A28" s="34" t="s">
        <v>61</v>
      </c>
      <c r="B28" s="118">
        <v>0</v>
      </c>
      <c r="C28" s="118">
        <v>0</v>
      </c>
      <c r="D28" s="118">
        <v>0</v>
      </c>
      <c r="E28" s="86">
        <f>SUM(F28:K28)+SUM('表9-4'!B28:J28)+SUM('表9-5'!B28:J28)</f>
        <v>300803894</v>
      </c>
      <c r="F28" s="118">
        <v>0</v>
      </c>
      <c r="G28" s="36">
        <v>17890189</v>
      </c>
      <c r="H28" s="118">
        <v>0</v>
      </c>
      <c r="I28" s="86">
        <v>11771254</v>
      </c>
      <c r="J28" s="86">
        <v>20951490</v>
      </c>
      <c r="K28" s="118">
        <v>0</v>
      </c>
      <c r="L28" s="88" t="s">
        <v>62</v>
      </c>
      <c r="M28" s="119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</row>
    <row r="29" spans="1:66" s="6" customFormat="1" ht="16.5" customHeight="1">
      <c r="A29" s="34" t="s">
        <v>63</v>
      </c>
      <c r="B29" s="118">
        <v>0</v>
      </c>
      <c r="C29" s="118">
        <v>0</v>
      </c>
      <c r="D29" s="118">
        <v>0</v>
      </c>
      <c r="E29" s="86">
        <f>SUM(F29:K29)+SUM('表9-4'!B29:J29)+SUM('表9-5'!B29:J29)</f>
        <v>293545803</v>
      </c>
      <c r="F29" s="118">
        <v>0</v>
      </c>
      <c r="G29" s="36">
        <v>17769445</v>
      </c>
      <c r="H29" s="118">
        <v>0</v>
      </c>
      <c r="I29" s="36">
        <v>10449750</v>
      </c>
      <c r="J29" s="86">
        <v>19257181</v>
      </c>
      <c r="K29" s="118">
        <v>0</v>
      </c>
      <c r="L29" s="37" t="s">
        <v>64</v>
      </c>
      <c r="M29" s="120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66" ht="16.5" customHeight="1">
      <c r="A30" s="34" t="s">
        <v>65</v>
      </c>
      <c r="B30" s="87">
        <v>0</v>
      </c>
      <c r="C30" s="87">
        <v>0</v>
      </c>
      <c r="D30" s="87">
        <v>0</v>
      </c>
      <c r="E30" s="86">
        <f>SUM(F30:K30)+SUM('表9-4'!B30:J30)+SUM('表9-5'!B30:J30)</f>
        <v>210084053</v>
      </c>
      <c r="F30" s="87">
        <v>0</v>
      </c>
      <c r="G30" s="86">
        <v>11291941</v>
      </c>
      <c r="H30" s="87">
        <v>0</v>
      </c>
      <c r="I30" s="86">
        <v>8297131</v>
      </c>
      <c r="J30" s="86">
        <v>15862306</v>
      </c>
      <c r="K30" s="87">
        <v>0</v>
      </c>
      <c r="L30" s="88" t="s">
        <v>66</v>
      </c>
      <c r="M30" s="119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16.5" customHeight="1">
      <c r="A31" s="34" t="s">
        <v>67</v>
      </c>
      <c r="B31" s="87">
        <v>0</v>
      </c>
      <c r="C31" s="87">
        <v>0</v>
      </c>
      <c r="D31" s="87">
        <v>0</v>
      </c>
      <c r="E31" s="86">
        <f>SUM(F31:K31)+SUM('表9-4'!B31:J31)+SUM('表9-5'!B31:J31)</f>
        <v>210250029</v>
      </c>
      <c r="F31" s="87">
        <v>0</v>
      </c>
      <c r="G31" s="86">
        <v>11303447</v>
      </c>
      <c r="H31" s="87">
        <v>0</v>
      </c>
      <c r="I31" s="86">
        <v>8289706</v>
      </c>
      <c r="J31" s="86">
        <v>15911034</v>
      </c>
      <c r="K31" s="87">
        <v>0</v>
      </c>
      <c r="L31" s="88" t="s">
        <v>68</v>
      </c>
      <c r="M31" s="119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66" ht="16.5" customHeight="1">
      <c r="A32" s="34" t="s">
        <v>69</v>
      </c>
      <c r="B32" s="87">
        <v>0</v>
      </c>
      <c r="C32" s="87">
        <v>0</v>
      </c>
      <c r="D32" s="87">
        <v>0</v>
      </c>
      <c r="E32" s="86">
        <f>SUM(F32:K32)+SUM('表9-4'!B32:J32)+SUM('表9-5'!B32:J32)</f>
        <v>210051987</v>
      </c>
      <c r="F32" s="87">
        <v>0</v>
      </c>
      <c r="G32" s="86">
        <v>11322839</v>
      </c>
      <c r="H32" s="87">
        <v>0</v>
      </c>
      <c r="I32" s="86">
        <v>8291018</v>
      </c>
      <c r="J32" s="86">
        <v>15891607</v>
      </c>
      <c r="K32" s="87">
        <v>0</v>
      </c>
      <c r="L32" s="88" t="s">
        <v>70</v>
      </c>
      <c r="M32" s="119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16.5" customHeight="1">
      <c r="A33" s="34" t="s">
        <v>71</v>
      </c>
      <c r="B33" s="87">
        <v>0</v>
      </c>
      <c r="C33" s="87">
        <v>0</v>
      </c>
      <c r="D33" s="87">
        <v>0</v>
      </c>
      <c r="E33" s="86">
        <f>SUM(F33:K33)+SUM('表9-4'!B33:J33)+SUM('表9-5'!B33:J33)</f>
        <v>209345172</v>
      </c>
      <c r="F33" s="87">
        <v>0</v>
      </c>
      <c r="G33" s="86">
        <v>11262433</v>
      </c>
      <c r="H33" s="87">
        <v>0</v>
      </c>
      <c r="I33" s="86">
        <v>8271143</v>
      </c>
      <c r="J33" s="86">
        <v>15814383</v>
      </c>
      <c r="K33" s="87">
        <v>0</v>
      </c>
      <c r="L33" s="88" t="s">
        <v>72</v>
      </c>
      <c r="M33" s="119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ht="16.5" customHeight="1">
      <c r="A34" s="34" t="s">
        <v>73</v>
      </c>
      <c r="B34" s="87">
        <v>0</v>
      </c>
      <c r="C34" s="87">
        <v>0</v>
      </c>
      <c r="D34" s="87">
        <v>0</v>
      </c>
      <c r="E34" s="86">
        <f>SUM(F34:K34)+SUM('表9-4'!B34:J34)+SUM('表9-5'!B34:J34)</f>
        <v>210385300</v>
      </c>
      <c r="F34" s="87">
        <v>0</v>
      </c>
      <c r="G34" s="86">
        <v>11312603</v>
      </c>
      <c r="H34" s="87">
        <v>0</v>
      </c>
      <c r="I34" s="86">
        <v>8283256</v>
      </c>
      <c r="J34" s="86">
        <v>15899904</v>
      </c>
      <c r="K34" s="87">
        <v>0</v>
      </c>
      <c r="L34" s="88" t="s">
        <v>74</v>
      </c>
      <c r="M34" s="119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s="67" customFormat="1" ht="16.5" customHeight="1" thickBot="1">
      <c r="A35" s="38" t="s">
        <v>75</v>
      </c>
      <c r="B35" s="90">
        <v>0</v>
      </c>
      <c r="C35" s="90">
        <v>0</v>
      </c>
      <c r="D35" s="90">
        <v>0</v>
      </c>
      <c r="E35" s="89">
        <f>SUM(F35:K35)+SUM('表9-4'!B35:J35)+SUM('表9-5'!B35:J35)</f>
        <v>210385300</v>
      </c>
      <c r="F35" s="90">
        <v>0</v>
      </c>
      <c r="G35" s="89">
        <v>11312603</v>
      </c>
      <c r="H35" s="90">
        <v>0</v>
      </c>
      <c r="I35" s="89">
        <v>8283256</v>
      </c>
      <c r="J35" s="89">
        <v>15899904</v>
      </c>
      <c r="K35" s="90">
        <v>0</v>
      </c>
      <c r="L35" s="91" t="s">
        <v>76</v>
      </c>
      <c r="M35" s="96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</row>
    <row r="36" spans="1:7" ht="15" customHeight="1">
      <c r="A36" s="125" t="s">
        <v>124</v>
      </c>
      <c r="G36" s="44" t="s">
        <v>150</v>
      </c>
    </row>
    <row r="37" spans="1:7" ht="15" customHeight="1">
      <c r="A37" s="125" t="s">
        <v>152</v>
      </c>
      <c r="G37" s="44" t="s">
        <v>151</v>
      </c>
    </row>
    <row r="38" spans="1:7" ht="15" customHeight="1">
      <c r="A38" s="71" t="s">
        <v>153</v>
      </c>
      <c r="G38" s="44" t="s">
        <v>154</v>
      </c>
    </row>
    <row r="39" spans="5:7" ht="15" customHeight="1">
      <c r="E39" s="122"/>
      <c r="G39" s="44" t="s">
        <v>155</v>
      </c>
    </row>
  </sheetData>
  <sheetProtection/>
  <mergeCells count="9">
    <mergeCell ref="A1:F1"/>
    <mergeCell ref="G1:L1"/>
    <mergeCell ref="A3:F3"/>
    <mergeCell ref="G3:L3"/>
    <mergeCell ref="A5:A6"/>
    <mergeCell ref="B5:D5"/>
    <mergeCell ref="E5:F5"/>
    <mergeCell ref="G5:K5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150" useFirstPageNumber="1" horizontalDpi="600" verticalDpi="600" orientation="portrait" paperSize="9" r:id="rId1"/>
  <headerFooter>
    <oddFooter>&amp;C&amp;"Times New Roman,標準"-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36"/>
  <sheetViews>
    <sheetView view="pageBreakPreview" zoomScaleSheetLayoutView="100" zoomScalePageLayoutView="0" workbookViewId="0" topLeftCell="H1">
      <selection activeCell="A3" sqref="A3:F3"/>
    </sheetView>
  </sheetViews>
  <sheetFormatPr defaultColWidth="9.00390625" defaultRowHeight="15.75"/>
  <cols>
    <col min="1" max="1" width="12.625" style="71" customWidth="1"/>
    <col min="2" max="3" width="14.375" style="107" customWidth="1"/>
    <col min="4" max="6" width="14.375" style="56" customWidth="1"/>
    <col min="7" max="9" width="16.875" style="56" customWidth="1"/>
    <col min="10" max="10" width="16.875" style="107" customWidth="1"/>
    <col min="11" max="11" width="15.625" style="56" customWidth="1"/>
    <col min="12" max="12" width="14.50390625" style="56" customWidth="1"/>
    <col min="13" max="13" width="13.25390625" style="56" customWidth="1"/>
    <col min="14" max="14" width="14.125" style="56" customWidth="1"/>
    <col min="15" max="15" width="15.625" style="56" customWidth="1"/>
    <col min="16" max="16" width="13.75390625" style="56" customWidth="1"/>
    <col min="17" max="17" width="18.25390625" style="56" customWidth="1"/>
    <col min="18" max="18" width="13.75390625" style="56" customWidth="1"/>
    <col min="19" max="19" width="16.00390625" style="56" customWidth="1"/>
    <col min="20" max="20" width="13.75390625" style="56" customWidth="1"/>
    <col min="21" max="21" width="15.625" style="56" customWidth="1"/>
    <col min="22" max="22" width="13.125" style="56" customWidth="1"/>
    <col min="23" max="23" width="12.25390625" style="56" customWidth="1"/>
    <col min="24" max="24" width="12.375" style="56" customWidth="1"/>
    <col min="25" max="25" width="11.625" style="56" customWidth="1"/>
    <col min="26" max="26" width="10.75390625" style="56" customWidth="1"/>
    <col min="27" max="27" width="11.25390625" style="56" customWidth="1"/>
    <col min="28" max="28" width="12.50390625" style="56" customWidth="1"/>
    <col min="29" max="30" width="13.625" style="56" customWidth="1"/>
    <col min="31" max="31" width="11.50390625" style="56" customWidth="1"/>
    <col min="32" max="32" width="12.75390625" style="56" customWidth="1"/>
    <col min="33" max="33" width="14.125" style="56" customWidth="1"/>
    <col min="34" max="34" width="15.00390625" style="56" customWidth="1"/>
    <col min="35" max="35" width="13.75390625" style="56" customWidth="1"/>
    <col min="36" max="36" width="13.25390625" style="56" customWidth="1"/>
    <col min="37" max="37" width="13.125" style="56" customWidth="1"/>
    <col min="38" max="43" width="12.625" style="56" customWidth="1"/>
    <col min="44" max="44" width="18.50390625" style="56" customWidth="1"/>
    <col min="45" max="46" width="12.625" style="56" customWidth="1"/>
    <col min="47" max="52" width="11.375" style="56" customWidth="1"/>
    <col min="53" max="53" width="9.50390625" style="56" customWidth="1"/>
    <col min="54" max="54" width="10.125" style="56" customWidth="1"/>
    <col min="55" max="55" width="11.00390625" style="56" customWidth="1"/>
    <col min="56" max="57" width="10.00390625" style="56" customWidth="1"/>
    <col min="58" max="58" width="10.125" style="56" customWidth="1"/>
    <col min="59" max="61" width="9.875" style="56" customWidth="1"/>
    <col min="62" max="67" width="9.50390625" style="56" customWidth="1"/>
    <col min="68" max="71" width="8.75390625" style="56" customWidth="1"/>
    <col min="72" max="16384" width="9.00390625" style="56" customWidth="1"/>
  </cols>
  <sheetData>
    <row r="1" spans="1:69" s="52" customFormat="1" ht="24.75" customHeight="1">
      <c r="A1" s="149" t="s">
        <v>125</v>
      </c>
      <c r="B1" s="149"/>
      <c r="C1" s="149"/>
      <c r="D1" s="149"/>
      <c r="E1" s="149"/>
      <c r="F1" s="149"/>
      <c r="G1" s="150" t="s">
        <v>126</v>
      </c>
      <c r="H1" s="150"/>
      <c r="I1" s="150"/>
      <c r="J1" s="150"/>
      <c r="K1" s="150"/>
      <c r="L1" s="55"/>
      <c r="AU1" s="53"/>
      <c r="AV1" s="53"/>
      <c r="AW1" s="53"/>
      <c r="AX1" s="53"/>
      <c r="AY1" s="53"/>
      <c r="AZ1" s="53"/>
      <c r="BA1" s="53"/>
      <c r="BB1" s="54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s="52" customFormat="1" ht="24.75" customHeight="1">
      <c r="A2" s="50"/>
      <c r="B2" s="56"/>
      <c r="C2" s="56"/>
      <c r="D2" s="56"/>
      <c r="E2" s="56"/>
      <c r="F2" s="51"/>
      <c r="G2" s="56"/>
      <c r="H2" s="55"/>
      <c r="I2" s="55"/>
      <c r="K2" s="55"/>
      <c r="L2" s="55"/>
      <c r="AU2" s="53"/>
      <c r="AV2" s="53"/>
      <c r="AW2" s="53"/>
      <c r="AX2" s="53"/>
      <c r="AY2" s="53"/>
      <c r="AZ2" s="53"/>
      <c r="BA2" s="53"/>
      <c r="BB2" s="54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ht="21" customHeight="1">
      <c r="A3" s="151" t="s">
        <v>1</v>
      </c>
      <c r="B3" s="151"/>
      <c r="C3" s="151"/>
      <c r="D3" s="151"/>
      <c r="E3" s="151"/>
      <c r="F3" s="151"/>
      <c r="G3" s="153" t="s">
        <v>160</v>
      </c>
      <c r="H3" s="153"/>
      <c r="I3" s="153"/>
      <c r="J3" s="153"/>
      <c r="K3" s="153"/>
      <c r="AU3" s="67"/>
      <c r="AV3" s="67"/>
      <c r="AW3" s="68"/>
      <c r="AX3" s="67"/>
      <c r="AY3" s="67"/>
      <c r="AZ3" s="67"/>
      <c r="BA3" s="67"/>
      <c r="BB3" s="68"/>
      <c r="BC3" s="67"/>
      <c r="BD3" s="67"/>
      <c r="BE3" s="67"/>
      <c r="BF3" s="68"/>
      <c r="BG3" s="68"/>
      <c r="BH3" s="67"/>
      <c r="BI3" s="67"/>
      <c r="BJ3" s="67"/>
      <c r="BK3" s="68"/>
      <c r="BL3" s="67"/>
      <c r="BM3" s="68"/>
      <c r="BN3" s="68"/>
      <c r="BO3" s="68"/>
      <c r="BP3" s="67"/>
      <c r="BQ3" s="67"/>
    </row>
    <row r="4" spans="1:66" ht="21" customHeight="1" thickBot="1">
      <c r="A4" s="60" t="s">
        <v>3</v>
      </c>
      <c r="B4" s="63"/>
      <c r="C4" s="65"/>
      <c r="D4" s="65"/>
      <c r="E4" s="64"/>
      <c r="F4" s="64"/>
      <c r="G4" s="65"/>
      <c r="H4" s="63"/>
      <c r="I4" s="126"/>
      <c r="J4" s="64"/>
      <c r="K4" s="127" t="s">
        <v>4</v>
      </c>
      <c r="BE4" s="67"/>
      <c r="BF4" s="67"/>
      <c r="BG4" s="67"/>
      <c r="BH4" s="68"/>
      <c r="BI4" s="67"/>
      <c r="BJ4" s="68"/>
      <c r="BK4" s="68"/>
      <c r="BL4" s="68"/>
      <c r="BM4" s="67"/>
      <c r="BN4" s="67"/>
    </row>
    <row r="5" spans="1:69" s="71" customFormat="1" ht="36" customHeight="1">
      <c r="A5" s="154" t="s">
        <v>5</v>
      </c>
      <c r="B5" s="156" t="s">
        <v>114</v>
      </c>
      <c r="C5" s="157"/>
      <c r="D5" s="157"/>
      <c r="E5" s="157"/>
      <c r="F5" s="157"/>
      <c r="G5" s="157" t="s">
        <v>114</v>
      </c>
      <c r="H5" s="157"/>
      <c r="I5" s="157"/>
      <c r="J5" s="158"/>
      <c r="K5" s="159" t="s">
        <v>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69"/>
      <c r="AV5" s="69"/>
      <c r="AW5" s="69"/>
      <c r="AX5" s="69"/>
      <c r="AY5" s="69"/>
      <c r="AZ5" s="69"/>
      <c r="BA5" s="67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70"/>
      <c r="BQ5" s="70"/>
    </row>
    <row r="6" spans="1:69" ht="72" customHeight="1">
      <c r="A6" s="155"/>
      <c r="B6" s="74" t="s">
        <v>127</v>
      </c>
      <c r="C6" s="72" t="s">
        <v>128</v>
      </c>
      <c r="D6" s="72" t="s">
        <v>129</v>
      </c>
      <c r="E6" s="72" t="s">
        <v>130</v>
      </c>
      <c r="F6" s="72" t="s">
        <v>131</v>
      </c>
      <c r="G6" s="108" t="s">
        <v>132</v>
      </c>
      <c r="H6" s="72" t="s">
        <v>133</v>
      </c>
      <c r="I6" s="72" t="s">
        <v>134</v>
      </c>
      <c r="J6" s="108" t="s">
        <v>135</v>
      </c>
      <c r="K6" s="160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67"/>
      <c r="BQ6" s="67"/>
    </row>
    <row r="7" spans="1:69" ht="16.5" customHeight="1">
      <c r="A7" s="23" t="s">
        <v>18</v>
      </c>
      <c r="B7" s="77">
        <v>412667309</v>
      </c>
      <c r="C7" s="77">
        <v>190199350</v>
      </c>
      <c r="D7" s="77">
        <v>329758218</v>
      </c>
      <c r="E7" s="77">
        <v>285594540</v>
      </c>
      <c r="F7" s="77">
        <v>398094951</v>
      </c>
      <c r="G7" s="77">
        <v>297069106</v>
      </c>
      <c r="H7" s="77">
        <v>363727351</v>
      </c>
      <c r="I7" s="80">
        <v>104300153</v>
      </c>
      <c r="J7" s="80">
        <v>86565800</v>
      </c>
      <c r="K7" s="83" t="s">
        <v>19</v>
      </c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67"/>
      <c r="BQ7" s="67"/>
    </row>
    <row r="8" spans="1:69" ht="16.5" customHeight="1">
      <c r="A8" s="23" t="s">
        <v>20</v>
      </c>
      <c r="B8" s="77">
        <v>457662759</v>
      </c>
      <c r="C8" s="77">
        <v>208524789</v>
      </c>
      <c r="D8" s="77">
        <v>371314753</v>
      </c>
      <c r="E8" s="77">
        <v>315132487</v>
      </c>
      <c r="F8" s="77">
        <v>429543628</v>
      </c>
      <c r="G8" s="77">
        <v>325349535</v>
      </c>
      <c r="H8" s="77">
        <v>399414140</v>
      </c>
      <c r="I8" s="77">
        <v>119158540</v>
      </c>
      <c r="J8" s="77">
        <v>93122829</v>
      </c>
      <c r="K8" s="83" t="s">
        <v>21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67"/>
      <c r="BQ8" s="67"/>
    </row>
    <row r="9" spans="1:69" ht="16.5" customHeight="1">
      <c r="A9" s="23" t="s">
        <v>22</v>
      </c>
      <c r="B9" s="77">
        <v>462755490</v>
      </c>
      <c r="C9" s="77">
        <v>203212923</v>
      </c>
      <c r="D9" s="77">
        <v>375920845</v>
      </c>
      <c r="E9" s="77">
        <v>317433636</v>
      </c>
      <c r="F9" s="77">
        <v>429798587</v>
      </c>
      <c r="G9" s="77">
        <v>328249435</v>
      </c>
      <c r="H9" s="77">
        <v>392209669</v>
      </c>
      <c r="I9" s="77">
        <v>120528006</v>
      </c>
      <c r="J9" s="77">
        <v>93809209</v>
      </c>
      <c r="K9" s="83" t="s">
        <v>23</v>
      </c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67"/>
      <c r="BQ9" s="67"/>
    </row>
    <row r="10" spans="1:67" ht="16.5" customHeight="1">
      <c r="A10" s="23" t="s">
        <v>24</v>
      </c>
      <c r="B10" s="124">
        <v>462664917</v>
      </c>
      <c r="C10" s="124">
        <v>213743187</v>
      </c>
      <c r="D10" s="124">
        <v>385656741</v>
      </c>
      <c r="E10" s="25">
        <v>320792243</v>
      </c>
      <c r="F10" s="25">
        <v>438256111</v>
      </c>
      <c r="G10" s="25">
        <v>335927773</v>
      </c>
      <c r="H10" s="25">
        <v>409361895</v>
      </c>
      <c r="I10" s="25">
        <v>122124666</v>
      </c>
      <c r="J10" s="25">
        <v>97931961</v>
      </c>
      <c r="K10" s="83" t="s">
        <v>25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67" ht="16.5" customHeight="1">
      <c r="A11" s="23" t="s">
        <v>26</v>
      </c>
      <c r="B11" s="124">
        <v>479227031</v>
      </c>
      <c r="C11" s="124">
        <v>223346290</v>
      </c>
      <c r="D11" s="124">
        <v>399919592</v>
      </c>
      <c r="E11" s="25">
        <v>329157169</v>
      </c>
      <c r="F11" s="25">
        <v>446962092</v>
      </c>
      <c r="G11" s="25">
        <v>345672544</v>
      </c>
      <c r="H11" s="25">
        <v>431765361</v>
      </c>
      <c r="I11" s="25">
        <v>123312383</v>
      </c>
      <c r="J11" s="25">
        <v>104306110</v>
      </c>
      <c r="K11" s="83" t="s">
        <v>27</v>
      </c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</row>
    <row r="12" spans="1:67" ht="16.5" customHeight="1">
      <c r="A12" s="23" t="s">
        <v>28</v>
      </c>
      <c r="B12" s="124">
        <v>484551238</v>
      </c>
      <c r="C12" s="124">
        <v>227030273</v>
      </c>
      <c r="D12" s="124">
        <v>397784189</v>
      </c>
      <c r="E12" s="25">
        <v>329883376</v>
      </c>
      <c r="F12" s="25">
        <v>446507342</v>
      </c>
      <c r="G12" s="25">
        <v>348144940</v>
      </c>
      <c r="H12" s="25">
        <v>444522634</v>
      </c>
      <c r="I12" s="25">
        <v>128830311</v>
      </c>
      <c r="J12" s="25">
        <v>111349266</v>
      </c>
      <c r="K12" s="83" t="s">
        <v>29</v>
      </c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</row>
    <row r="13" spans="1:67" ht="16.5" customHeight="1">
      <c r="A13" s="23" t="s">
        <v>30</v>
      </c>
      <c r="B13" s="124">
        <v>457761308</v>
      </c>
      <c r="C13" s="124">
        <v>223910741</v>
      </c>
      <c r="D13" s="124">
        <v>390810944</v>
      </c>
      <c r="E13" s="25">
        <v>315151571</v>
      </c>
      <c r="F13" s="25">
        <v>421555242</v>
      </c>
      <c r="G13" s="25">
        <v>318221538</v>
      </c>
      <c r="H13" s="25">
        <v>423791367</v>
      </c>
      <c r="I13" s="25">
        <v>128831304</v>
      </c>
      <c r="J13" s="25">
        <v>113718976</v>
      </c>
      <c r="K13" s="83" t="s">
        <v>31</v>
      </c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</row>
    <row r="14" spans="1:67" ht="16.5" customHeight="1">
      <c r="A14" s="23" t="s">
        <v>32</v>
      </c>
      <c r="B14" s="124">
        <v>469462629</v>
      </c>
      <c r="C14" s="124">
        <v>237772669</v>
      </c>
      <c r="D14" s="124">
        <v>405748479</v>
      </c>
      <c r="E14" s="25">
        <v>321845423</v>
      </c>
      <c r="F14" s="25">
        <v>431923106</v>
      </c>
      <c r="G14" s="25">
        <v>324058581</v>
      </c>
      <c r="H14" s="25">
        <v>428824956</v>
      </c>
      <c r="I14" s="25">
        <v>129343488</v>
      </c>
      <c r="J14" s="25">
        <v>126950501</v>
      </c>
      <c r="K14" s="83" t="s">
        <v>33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</row>
    <row r="15" spans="1:67" ht="16.5" customHeight="1">
      <c r="A15" s="23" t="s">
        <v>34</v>
      </c>
      <c r="B15" s="77">
        <v>497957850</v>
      </c>
      <c r="C15" s="77">
        <v>254915781</v>
      </c>
      <c r="D15" s="77">
        <v>443530138</v>
      </c>
      <c r="E15" s="77">
        <v>343074980</v>
      </c>
      <c r="F15" s="77">
        <v>454540903</v>
      </c>
      <c r="G15" s="77">
        <v>348375333</v>
      </c>
      <c r="H15" s="77">
        <v>451941420</v>
      </c>
      <c r="I15" s="77">
        <v>159758103</v>
      </c>
      <c r="J15" s="77">
        <v>133462368</v>
      </c>
      <c r="K15" s="83" t="s">
        <v>35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</row>
    <row r="16" spans="1:67" ht="16.5" customHeight="1">
      <c r="A16" s="23" t="s">
        <v>36</v>
      </c>
      <c r="B16" s="77">
        <v>496529951</v>
      </c>
      <c r="C16" s="77">
        <v>254438615</v>
      </c>
      <c r="D16" s="77">
        <v>444816052</v>
      </c>
      <c r="E16" s="77">
        <v>341169719</v>
      </c>
      <c r="F16" s="77">
        <v>449253530</v>
      </c>
      <c r="G16" s="77">
        <v>346114463</v>
      </c>
      <c r="H16" s="77">
        <v>452555850</v>
      </c>
      <c r="I16" s="77">
        <v>168645030</v>
      </c>
      <c r="J16" s="77">
        <v>143766468</v>
      </c>
      <c r="K16" s="83" t="s">
        <v>37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</row>
    <row r="17" spans="1:67" ht="16.5" customHeight="1">
      <c r="A17" s="23" t="s">
        <v>38</v>
      </c>
      <c r="B17" s="77">
        <v>493503357</v>
      </c>
      <c r="C17" s="77">
        <v>253800916</v>
      </c>
      <c r="D17" s="77">
        <v>436042206</v>
      </c>
      <c r="E17" s="77">
        <v>336004842</v>
      </c>
      <c r="F17" s="77">
        <v>443342941</v>
      </c>
      <c r="G17" s="77">
        <v>344610283</v>
      </c>
      <c r="H17" s="77">
        <v>462499248</v>
      </c>
      <c r="I17" s="77">
        <v>171094893</v>
      </c>
      <c r="J17" s="77">
        <v>144230474</v>
      </c>
      <c r="K17" s="83" t="s">
        <v>39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</row>
    <row r="18" spans="1:67" ht="16.5" customHeight="1">
      <c r="A18" s="23" t="s">
        <v>40</v>
      </c>
      <c r="B18" s="77">
        <v>491246725</v>
      </c>
      <c r="C18" s="77">
        <v>251394545</v>
      </c>
      <c r="D18" s="77">
        <v>432518762</v>
      </c>
      <c r="E18" s="77">
        <v>329370244</v>
      </c>
      <c r="F18" s="77">
        <v>438142230</v>
      </c>
      <c r="G18" s="77">
        <v>338436005</v>
      </c>
      <c r="H18" s="77">
        <v>465370078</v>
      </c>
      <c r="I18" s="77">
        <v>172674036</v>
      </c>
      <c r="J18" s="77">
        <v>142224708</v>
      </c>
      <c r="K18" s="83" t="s">
        <v>41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</row>
    <row r="19" spans="1:67" ht="16.5" customHeight="1">
      <c r="A19" s="23" t="s">
        <v>42</v>
      </c>
      <c r="B19" s="77">
        <v>491062799</v>
      </c>
      <c r="C19" s="77">
        <v>248902038</v>
      </c>
      <c r="D19" s="77">
        <v>437710551</v>
      </c>
      <c r="E19" s="77">
        <v>316873542</v>
      </c>
      <c r="F19" s="77">
        <v>432464734</v>
      </c>
      <c r="G19" s="77">
        <v>343604966</v>
      </c>
      <c r="H19" s="77">
        <v>476629605</v>
      </c>
      <c r="I19" s="77">
        <v>168915427</v>
      </c>
      <c r="J19" s="77">
        <v>147096285</v>
      </c>
      <c r="K19" s="83" t="s">
        <v>43</v>
      </c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</row>
    <row r="20" spans="1:67" ht="16.5" customHeight="1">
      <c r="A20" s="23" t="s">
        <v>44</v>
      </c>
      <c r="B20" s="77">
        <v>506646713</v>
      </c>
      <c r="C20" s="77">
        <v>268657740</v>
      </c>
      <c r="D20" s="77">
        <v>446837491</v>
      </c>
      <c r="E20" s="77">
        <v>323520690</v>
      </c>
      <c r="F20" s="77">
        <v>457658977</v>
      </c>
      <c r="G20" s="77">
        <v>369588202</v>
      </c>
      <c r="H20" s="77">
        <v>504736472</v>
      </c>
      <c r="I20" s="77">
        <v>175731053</v>
      </c>
      <c r="J20" s="77">
        <v>153245088</v>
      </c>
      <c r="K20" s="83" t="s">
        <v>45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</row>
    <row r="21" spans="1:67" ht="16.5" customHeight="1">
      <c r="A21" s="23" t="s">
        <v>46</v>
      </c>
      <c r="B21" s="77">
        <v>492472895</v>
      </c>
      <c r="C21" s="77">
        <v>266079912</v>
      </c>
      <c r="D21" s="77">
        <v>460067933</v>
      </c>
      <c r="E21" s="77">
        <v>322632125</v>
      </c>
      <c r="F21" s="77">
        <v>467277901</v>
      </c>
      <c r="G21" s="77">
        <v>388299731</v>
      </c>
      <c r="H21" s="77">
        <v>511172690</v>
      </c>
      <c r="I21" s="77">
        <v>182575509</v>
      </c>
      <c r="J21" s="77">
        <v>144588149</v>
      </c>
      <c r="K21" s="83" t="s">
        <v>47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</row>
    <row r="22" spans="1:67" ht="16.5" customHeight="1">
      <c r="A22" s="23" t="s">
        <v>48</v>
      </c>
      <c r="B22" s="77">
        <v>544149954</v>
      </c>
      <c r="C22" s="77">
        <v>296011438</v>
      </c>
      <c r="D22" s="77">
        <v>498233060</v>
      </c>
      <c r="E22" s="77">
        <v>350036007</v>
      </c>
      <c r="F22" s="77">
        <v>514707479</v>
      </c>
      <c r="G22" s="77">
        <v>432924382</v>
      </c>
      <c r="H22" s="77">
        <v>557322048</v>
      </c>
      <c r="I22" s="77">
        <v>198192410</v>
      </c>
      <c r="J22" s="77">
        <v>148312154</v>
      </c>
      <c r="K22" s="83" t="s">
        <v>49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</row>
    <row r="23" spans="1:67" ht="16.5" customHeight="1">
      <c r="A23" s="23" t="s">
        <v>50</v>
      </c>
      <c r="B23" s="77">
        <f>SUM(B24:B35)</f>
        <v>506277579</v>
      </c>
      <c r="C23" s="77">
        <f aca="true" t="shared" si="0" ref="C23:J23">SUM(C24:C35)</f>
        <v>263687915</v>
      </c>
      <c r="D23" s="77">
        <f t="shared" si="0"/>
        <v>465930371</v>
      </c>
      <c r="E23" s="77">
        <f t="shared" si="0"/>
        <v>346182005</v>
      </c>
      <c r="F23" s="78">
        <v>0</v>
      </c>
      <c r="G23" s="78">
        <v>0</v>
      </c>
      <c r="H23" s="77">
        <f t="shared" si="0"/>
        <v>470699838</v>
      </c>
      <c r="I23" s="77">
        <f t="shared" si="0"/>
        <v>148123009</v>
      </c>
      <c r="J23" s="77">
        <f t="shared" si="0"/>
        <v>105766003</v>
      </c>
      <c r="K23" s="83" t="s">
        <v>51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</row>
    <row r="24" spans="1:67" ht="16.5" customHeight="1">
      <c r="A24" s="34" t="s">
        <v>52</v>
      </c>
      <c r="B24" s="86">
        <v>45467344</v>
      </c>
      <c r="C24" s="86">
        <v>24980735</v>
      </c>
      <c r="D24" s="86">
        <v>42467667</v>
      </c>
      <c r="E24" s="86">
        <v>29437329</v>
      </c>
      <c r="F24" s="87">
        <v>0</v>
      </c>
      <c r="G24" s="87">
        <v>0</v>
      </c>
      <c r="H24" s="86">
        <v>46879647</v>
      </c>
      <c r="I24" s="86">
        <v>16748690</v>
      </c>
      <c r="J24" s="36">
        <v>11020967</v>
      </c>
      <c r="K24" s="88" t="s">
        <v>54</v>
      </c>
      <c r="L24" s="119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</row>
    <row r="25" spans="1:67" ht="16.5" customHeight="1">
      <c r="A25" s="34" t="s">
        <v>55</v>
      </c>
      <c r="B25" s="86">
        <v>45761498</v>
      </c>
      <c r="C25" s="86">
        <v>25014698</v>
      </c>
      <c r="D25" s="86">
        <v>42783411</v>
      </c>
      <c r="E25" s="86">
        <v>29655401</v>
      </c>
      <c r="F25" s="87">
        <v>0</v>
      </c>
      <c r="G25" s="87">
        <v>0</v>
      </c>
      <c r="H25" s="86">
        <v>47079096</v>
      </c>
      <c r="I25" s="86">
        <v>16790885</v>
      </c>
      <c r="J25" s="86">
        <v>11922824</v>
      </c>
      <c r="K25" s="88" t="s">
        <v>56</v>
      </c>
      <c r="L25" s="119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</row>
    <row r="26" spans="1:67" ht="16.5" customHeight="1">
      <c r="A26" s="34" t="s">
        <v>57</v>
      </c>
      <c r="B26" s="86">
        <v>45775693</v>
      </c>
      <c r="C26" s="86">
        <v>25422859</v>
      </c>
      <c r="D26" s="86">
        <v>42622864</v>
      </c>
      <c r="E26" s="86">
        <v>29186585</v>
      </c>
      <c r="F26" s="87">
        <v>0</v>
      </c>
      <c r="G26" s="87">
        <v>0</v>
      </c>
      <c r="H26" s="86">
        <v>47169986</v>
      </c>
      <c r="I26" s="86">
        <v>17414120</v>
      </c>
      <c r="J26" s="86">
        <v>11901095</v>
      </c>
      <c r="K26" s="88" t="s">
        <v>58</v>
      </c>
      <c r="L26" s="119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</row>
    <row r="27" spans="1:67" ht="16.5" customHeight="1">
      <c r="A27" s="34" t="s">
        <v>59</v>
      </c>
      <c r="B27" s="86">
        <v>46869238</v>
      </c>
      <c r="C27" s="86">
        <v>25484889</v>
      </c>
      <c r="D27" s="86">
        <v>44123655</v>
      </c>
      <c r="E27" s="86">
        <v>30556195</v>
      </c>
      <c r="F27" s="87">
        <v>0</v>
      </c>
      <c r="G27" s="87">
        <v>0</v>
      </c>
      <c r="H27" s="86">
        <v>48038395</v>
      </c>
      <c r="I27" s="86">
        <v>17790669</v>
      </c>
      <c r="J27" s="86">
        <v>11969488</v>
      </c>
      <c r="K27" s="88" t="s">
        <v>60</v>
      </c>
      <c r="L27" s="119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</row>
    <row r="28" spans="1:67" ht="16.5" customHeight="1">
      <c r="A28" s="34" t="s">
        <v>61</v>
      </c>
      <c r="B28" s="86">
        <v>47102676</v>
      </c>
      <c r="C28" s="86">
        <v>25962895</v>
      </c>
      <c r="D28" s="86">
        <v>44110627</v>
      </c>
      <c r="E28" s="86">
        <v>30740967</v>
      </c>
      <c r="F28" s="87">
        <v>0</v>
      </c>
      <c r="G28" s="87">
        <v>0</v>
      </c>
      <c r="H28" s="86">
        <v>48466024</v>
      </c>
      <c r="I28" s="86">
        <v>17980249</v>
      </c>
      <c r="J28" s="86">
        <v>12052787</v>
      </c>
      <c r="K28" s="88" t="s">
        <v>62</v>
      </c>
      <c r="L28" s="119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</row>
    <row r="29" spans="1:67" s="6" customFormat="1" ht="16.5" customHeight="1">
      <c r="A29" s="34" t="s">
        <v>63</v>
      </c>
      <c r="B29" s="36">
        <v>45192410</v>
      </c>
      <c r="C29" s="36">
        <v>25093487</v>
      </c>
      <c r="D29" s="86">
        <v>43192850</v>
      </c>
      <c r="E29" s="86">
        <v>30471930</v>
      </c>
      <c r="F29" s="87">
        <v>0</v>
      </c>
      <c r="G29" s="87">
        <v>0</v>
      </c>
      <c r="H29" s="86">
        <v>48234673</v>
      </c>
      <c r="I29" s="86">
        <v>18072215</v>
      </c>
      <c r="J29" s="36">
        <v>12081711</v>
      </c>
      <c r="K29" s="37" t="s">
        <v>64</v>
      </c>
      <c r="L29" s="120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</row>
    <row r="30" spans="1:67" ht="16.5" customHeight="1">
      <c r="A30" s="34" t="s">
        <v>65</v>
      </c>
      <c r="B30" s="86">
        <v>38379631</v>
      </c>
      <c r="C30" s="86">
        <v>18609949</v>
      </c>
      <c r="D30" s="86">
        <v>34422127</v>
      </c>
      <c r="E30" s="86">
        <v>27703056</v>
      </c>
      <c r="F30" s="87">
        <v>0</v>
      </c>
      <c r="G30" s="87">
        <v>0</v>
      </c>
      <c r="H30" s="86">
        <v>30810239</v>
      </c>
      <c r="I30" s="86">
        <v>7212692</v>
      </c>
      <c r="J30" s="86">
        <v>5787310</v>
      </c>
      <c r="K30" s="88" t="s">
        <v>66</v>
      </c>
      <c r="L30" s="119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</row>
    <row r="31" spans="1:67" ht="16.5" customHeight="1">
      <c r="A31" s="34" t="s">
        <v>67</v>
      </c>
      <c r="B31" s="86">
        <v>38338785</v>
      </c>
      <c r="C31" s="86">
        <v>18625425</v>
      </c>
      <c r="D31" s="86">
        <v>34466850</v>
      </c>
      <c r="E31" s="86">
        <v>27726730</v>
      </c>
      <c r="F31" s="87">
        <v>0</v>
      </c>
      <c r="G31" s="87">
        <v>0</v>
      </c>
      <c r="H31" s="86">
        <v>30830357</v>
      </c>
      <c r="I31" s="86">
        <v>7266890</v>
      </c>
      <c r="J31" s="86">
        <v>5807139</v>
      </c>
      <c r="K31" s="88" t="s">
        <v>68</v>
      </c>
      <c r="L31" s="119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</row>
    <row r="32" spans="1:67" ht="16.5" customHeight="1">
      <c r="A32" s="34" t="s">
        <v>69</v>
      </c>
      <c r="B32" s="86">
        <v>38374235</v>
      </c>
      <c r="C32" s="86">
        <v>18601565</v>
      </c>
      <c r="D32" s="86">
        <v>34437145</v>
      </c>
      <c r="E32" s="86">
        <v>27687150</v>
      </c>
      <c r="F32" s="87">
        <v>0</v>
      </c>
      <c r="G32" s="87">
        <v>0</v>
      </c>
      <c r="H32" s="86">
        <v>30772818</v>
      </c>
      <c r="I32" s="86">
        <v>7205949</v>
      </c>
      <c r="J32" s="86">
        <v>5813104</v>
      </c>
      <c r="K32" s="88" t="s">
        <v>70</v>
      </c>
      <c r="L32" s="119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</row>
    <row r="33" spans="1:67" ht="16.5" customHeight="1">
      <c r="A33" s="34" t="s">
        <v>71</v>
      </c>
      <c r="B33" s="86">
        <v>38236879</v>
      </c>
      <c r="C33" s="86">
        <v>18560469</v>
      </c>
      <c r="D33" s="86">
        <v>34293293</v>
      </c>
      <c r="E33" s="86">
        <v>27585336</v>
      </c>
      <c r="F33" s="87">
        <v>0</v>
      </c>
      <c r="G33" s="87">
        <v>0</v>
      </c>
      <c r="H33" s="86">
        <v>30710481</v>
      </c>
      <c r="I33" s="86">
        <v>7170378</v>
      </c>
      <c r="J33" s="86">
        <v>5778834</v>
      </c>
      <c r="K33" s="88" t="s">
        <v>72</v>
      </c>
      <c r="L33" s="119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</row>
    <row r="34" spans="1:67" ht="16.5" customHeight="1">
      <c r="A34" s="34" t="s">
        <v>73</v>
      </c>
      <c r="B34" s="86">
        <v>38389595</v>
      </c>
      <c r="C34" s="86">
        <v>18665472</v>
      </c>
      <c r="D34" s="86">
        <v>34504941</v>
      </c>
      <c r="E34" s="86">
        <v>27715663</v>
      </c>
      <c r="F34" s="87">
        <v>0</v>
      </c>
      <c r="G34" s="87">
        <v>0</v>
      </c>
      <c r="H34" s="86">
        <v>30854061</v>
      </c>
      <c r="I34" s="86">
        <v>7235136</v>
      </c>
      <c r="J34" s="86">
        <v>5815372</v>
      </c>
      <c r="K34" s="88" t="s">
        <v>74</v>
      </c>
      <c r="L34" s="119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</row>
    <row r="35" spans="1:67" ht="16.5" customHeight="1" thickBot="1">
      <c r="A35" s="38" t="s">
        <v>75</v>
      </c>
      <c r="B35" s="89">
        <v>38389595</v>
      </c>
      <c r="C35" s="89">
        <v>18665472</v>
      </c>
      <c r="D35" s="89">
        <v>34504941</v>
      </c>
      <c r="E35" s="89">
        <v>27715663</v>
      </c>
      <c r="F35" s="90">
        <v>0</v>
      </c>
      <c r="G35" s="90">
        <v>0</v>
      </c>
      <c r="H35" s="89">
        <v>30854061</v>
      </c>
      <c r="I35" s="89">
        <v>7235136</v>
      </c>
      <c r="J35" s="89">
        <v>5815372</v>
      </c>
      <c r="K35" s="91" t="s">
        <v>76</v>
      </c>
      <c r="L35" s="119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</row>
    <row r="36" spans="1:7" ht="14.25" customHeight="1">
      <c r="A36" s="93" t="s">
        <v>156</v>
      </c>
      <c r="B36" s="128"/>
      <c r="C36" s="56"/>
      <c r="E36" s="71"/>
      <c r="F36" s="107"/>
      <c r="G36" s="94" t="s">
        <v>157</v>
      </c>
    </row>
  </sheetData>
  <sheetProtection/>
  <mergeCells count="8">
    <mergeCell ref="A1:F1"/>
    <mergeCell ref="G1:K1"/>
    <mergeCell ref="A3:F3"/>
    <mergeCell ref="G3:K3"/>
    <mergeCell ref="B5:F5"/>
    <mergeCell ref="G5:J5"/>
    <mergeCell ref="K5:K6"/>
    <mergeCell ref="A5:A6"/>
  </mergeCells>
  <printOptions horizontalCentered="1"/>
  <pageMargins left="0.7874015748031497" right="0.7874015748031497" top="1.3779527559055118" bottom="0.7086614173228347" header="0.3937007874015748" footer="0.3937007874015748"/>
  <pageSetup firstPageNumber="152" useFirstPageNumber="1" horizontalDpi="600" verticalDpi="600" orientation="portrait" paperSize="9" r:id="rId1"/>
  <headerFooter>
    <oddFooter>&amp;C&amp;"Times New Roman,標準"-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Q36"/>
  <sheetViews>
    <sheetView view="pageBreakPreview" zoomScaleSheetLayoutView="100" zoomScalePageLayoutView="0" workbookViewId="0" topLeftCell="A10">
      <selection activeCell="A4" sqref="A4"/>
    </sheetView>
  </sheetViews>
  <sheetFormatPr defaultColWidth="12.00390625" defaultRowHeight="15.75"/>
  <cols>
    <col min="1" max="1" width="12.625" style="71" customWidth="1"/>
    <col min="2" max="2" width="14.375" style="107" customWidth="1"/>
    <col min="3" max="6" width="14.375" style="56" customWidth="1"/>
    <col min="7" max="9" width="16.625" style="56" customWidth="1"/>
    <col min="10" max="10" width="20.625" style="56" customWidth="1"/>
    <col min="11" max="11" width="13.625" style="56" customWidth="1"/>
    <col min="12" max="16384" width="12.00390625" style="56" customWidth="1"/>
  </cols>
  <sheetData>
    <row r="1" spans="1:69" s="52" customFormat="1" ht="24.75" customHeight="1">
      <c r="A1" s="149" t="s">
        <v>136</v>
      </c>
      <c r="B1" s="149"/>
      <c r="C1" s="149"/>
      <c r="D1" s="149"/>
      <c r="E1" s="149"/>
      <c r="F1" s="149"/>
      <c r="G1" s="150" t="s">
        <v>137</v>
      </c>
      <c r="H1" s="150"/>
      <c r="I1" s="150"/>
      <c r="J1" s="150"/>
      <c r="K1" s="150"/>
      <c r="L1" s="55"/>
      <c r="AU1" s="53"/>
      <c r="AV1" s="53"/>
      <c r="AW1" s="53"/>
      <c r="AX1" s="53"/>
      <c r="AY1" s="53"/>
      <c r="AZ1" s="53"/>
      <c r="BA1" s="53"/>
      <c r="BB1" s="54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s="52" customFormat="1" ht="24.75" customHeight="1">
      <c r="A2" s="50"/>
      <c r="B2" s="56"/>
      <c r="C2" s="56"/>
      <c r="D2" s="56"/>
      <c r="E2" s="56"/>
      <c r="F2" s="56"/>
      <c r="G2" s="55"/>
      <c r="H2" s="55"/>
      <c r="K2" s="55"/>
      <c r="L2" s="55"/>
      <c r="AU2" s="53"/>
      <c r="AV2" s="53"/>
      <c r="AW2" s="53"/>
      <c r="AX2" s="53"/>
      <c r="AY2" s="53"/>
      <c r="AZ2" s="53"/>
      <c r="BA2" s="53"/>
      <c r="BB2" s="54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ht="21" customHeight="1">
      <c r="A3" s="151" t="s">
        <v>161</v>
      </c>
      <c r="B3" s="151"/>
      <c r="C3" s="151"/>
      <c r="D3" s="151"/>
      <c r="E3" s="151"/>
      <c r="F3" s="151"/>
      <c r="G3" s="153" t="s">
        <v>2</v>
      </c>
      <c r="H3" s="153"/>
      <c r="I3" s="153"/>
      <c r="J3" s="153"/>
      <c r="K3" s="153"/>
      <c r="AU3" s="67"/>
      <c r="AV3" s="67"/>
      <c r="AW3" s="68"/>
      <c r="AX3" s="67"/>
      <c r="AY3" s="67"/>
      <c r="AZ3" s="67"/>
      <c r="BA3" s="67"/>
      <c r="BB3" s="68"/>
      <c r="BC3" s="67"/>
      <c r="BD3" s="67"/>
      <c r="BE3" s="67"/>
      <c r="BF3" s="68"/>
      <c r="BG3" s="68"/>
      <c r="BH3" s="67"/>
      <c r="BI3" s="67"/>
      <c r="BJ3" s="67"/>
      <c r="BK3" s="68"/>
      <c r="BL3" s="67"/>
      <c r="BM3" s="68"/>
      <c r="BN3" s="68"/>
      <c r="BO3" s="68"/>
      <c r="BP3" s="67"/>
      <c r="BQ3" s="67"/>
    </row>
    <row r="4" spans="1:66" ht="21" customHeight="1" thickBot="1">
      <c r="A4" s="60" t="s">
        <v>3</v>
      </c>
      <c r="B4" s="63"/>
      <c r="C4" s="65"/>
      <c r="D4" s="65"/>
      <c r="E4" s="64"/>
      <c r="F4" s="64"/>
      <c r="G4" s="65"/>
      <c r="H4" s="63"/>
      <c r="I4" s="126"/>
      <c r="J4" s="67"/>
      <c r="K4" s="127" t="s">
        <v>4</v>
      </c>
      <c r="BE4" s="67"/>
      <c r="BF4" s="67"/>
      <c r="BG4" s="67"/>
      <c r="BH4" s="68"/>
      <c r="BI4" s="67"/>
      <c r="BJ4" s="68"/>
      <c r="BK4" s="68"/>
      <c r="BL4" s="68"/>
      <c r="BM4" s="67"/>
      <c r="BN4" s="67"/>
    </row>
    <row r="5" spans="1:69" s="71" customFormat="1" ht="31.5" customHeight="1">
      <c r="A5" s="154" t="s">
        <v>5</v>
      </c>
      <c r="B5" s="156" t="s">
        <v>114</v>
      </c>
      <c r="C5" s="157"/>
      <c r="D5" s="157"/>
      <c r="E5" s="157"/>
      <c r="F5" s="157"/>
      <c r="G5" s="157" t="s">
        <v>114</v>
      </c>
      <c r="H5" s="157"/>
      <c r="I5" s="157"/>
      <c r="J5" s="158"/>
      <c r="K5" s="159" t="s">
        <v>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69"/>
      <c r="AV5" s="69"/>
      <c r="AW5" s="69"/>
      <c r="AX5" s="69"/>
      <c r="AY5" s="69"/>
      <c r="AZ5" s="69"/>
      <c r="BA5" s="67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70"/>
      <c r="BQ5" s="70"/>
    </row>
    <row r="6" spans="1:69" ht="83.25" customHeight="1">
      <c r="A6" s="155"/>
      <c r="B6" s="74" t="s">
        <v>138</v>
      </c>
      <c r="C6" s="73" t="s">
        <v>139</v>
      </c>
      <c r="D6" s="72" t="s">
        <v>140</v>
      </c>
      <c r="E6" s="109" t="s">
        <v>102</v>
      </c>
      <c r="F6" s="72" t="s">
        <v>141</v>
      </c>
      <c r="G6" s="110" t="s">
        <v>103</v>
      </c>
      <c r="H6" s="73" t="s">
        <v>142</v>
      </c>
      <c r="I6" s="73" t="s">
        <v>143</v>
      </c>
      <c r="J6" s="75" t="s">
        <v>144</v>
      </c>
      <c r="K6" s="160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67"/>
      <c r="BQ6" s="67"/>
    </row>
    <row r="7" spans="1:69" ht="17.25" customHeight="1">
      <c r="A7" s="23" t="s">
        <v>18</v>
      </c>
      <c r="B7" s="77">
        <v>51036995</v>
      </c>
      <c r="C7" s="77">
        <v>18040322</v>
      </c>
      <c r="D7" s="77">
        <v>29686478</v>
      </c>
      <c r="E7" s="77">
        <v>40084824</v>
      </c>
      <c r="F7" s="77">
        <v>26684994</v>
      </c>
      <c r="G7" s="77">
        <v>64307887</v>
      </c>
      <c r="H7" s="77">
        <v>18235314</v>
      </c>
      <c r="I7" s="77">
        <v>1366517</v>
      </c>
      <c r="J7" s="77">
        <v>1524136</v>
      </c>
      <c r="K7" s="83" t="s">
        <v>19</v>
      </c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67"/>
      <c r="BQ7" s="67"/>
    </row>
    <row r="8" spans="1:69" ht="18" customHeight="1">
      <c r="A8" s="23" t="s">
        <v>20</v>
      </c>
      <c r="B8" s="77">
        <v>56932699</v>
      </c>
      <c r="C8" s="77">
        <v>18693669</v>
      </c>
      <c r="D8" s="77">
        <v>29339577</v>
      </c>
      <c r="E8" s="77">
        <v>44911258</v>
      </c>
      <c r="F8" s="77">
        <v>30270388</v>
      </c>
      <c r="G8" s="77">
        <v>69798671</v>
      </c>
      <c r="H8" s="77">
        <v>20459959</v>
      </c>
      <c r="I8" s="77">
        <v>1494197</v>
      </c>
      <c r="J8" s="77">
        <v>8305388</v>
      </c>
      <c r="K8" s="83" t="s">
        <v>21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67"/>
      <c r="BQ8" s="67"/>
    </row>
    <row r="9" spans="1:69" ht="17.25" customHeight="1">
      <c r="A9" s="23" t="s">
        <v>22</v>
      </c>
      <c r="B9" s="77">
        <v>56425191</v>
      </c>
      <c r="C9" s="77">
        <v>18566865</v>
      </c>
      <c r="D9" s="77">
        <v>26146504</v>
      </c>
      <c r="E9" s="77">
        <v>44646669</v>
      </c>
      <c r="F9" s="77">
        <v>25931742</v>
      </c>
      <c r="G9" s="77">
        <v>69735526</v>
      </c>
      <c r="H9" s="77">
        <v>20740690</v>
      </c>
      <c r="I9" s="77">
        <v>1503963</v>
      </c>
      <c r="J9" s="77">
        <v>8556237</v>
      </c>
      <c r="K9" s="83" t="s">
        <v>23</v>
      </c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67"/>
      <c r="BQ9" s="67"/>
    </row>
    <row r="10" spans="1:67" ht="18" customHeight="1">
      <c r="A10" s="23" t="s">
        <v>24</v>
      </c>
      <c r="B10" s="25">
        <v>58959992</v>
      </c>
      <c r="C10" s="25">
        <v>19456492</v>
      </c>
      <c r="D10" s="25">
        <v>28218155</v>
      </c>
      <c r="E10" s="25">
        <v>46813286</v>
      </c>
      <c r="F10" s="25">
        <v>28954498</v>
      </c>
      <c r="G10" s="25">
        <v>71388445</v>
      </c>
      <c r="H10" s="25">
        <v>21895112</v>
      </c>
      <c r="I10" s="129">
        <v>1603118</v>
      </c>
      <c r="J10" s="25">
        <v>8786244</v>
      </c>
      <c r="K10" s="83" t="s">
        <v>25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67" ht="17.25" customHeight="1">
      <c r="A11" s="23" t="s">
        <v>26</v>
      </c>
      <c r="B11" s="25">
        <v>63608725</v>
      </c>
      <c r="C11" s="25">
        <v>21011498</v>
      </c>
      <c r="D11" s="25">
        <v>30065470</v>
      </c>
      <c r="E11" s="25">
        <v>49192284</v>
      </c>
      <c r="F11" s="25">
        <v>26853433</v>
      </c>
      <c r="G11" s="25">
        <v>78142240</v>
      </c>
      <c r="H11" s="25">
        <v>22405745</v>
      </c>
      <c r="I11" s="129">
        <v>1574125</v>
      </c>
      <c r="J11" s="129">
        <v>8769140</v>
      </c>
      <c r="K11" s="83" t="s">
        <v>27</v>
      </c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</row>
    <row r="12" spans="1:67" ht="18" customHeight="1">
      <c r="A12" s="23" t="s">
        <v>28</v>
      </c>
      <c r="B12" s="25">
        <v>65831602</v>
      </c>
      <c r="C12" s="25">
        <v>23599640</v>
      </c>
      <c r="D12" s="25">
        <v>31560437</v>
      </c>
      <c r="E12" s="25">
        <v>50859968</v>
      </c>
      <c r="F12" s="25">
        <v>30176255</v>
      </c>
      <c r="G12" s="25">
        <v>84280893</v>
      </c>
      <c r="H12" s="25">
        <v>23832025</v>
      </c>
      <c r="I12" s="129">
        <v>1650767</v>
      </c>
      <c r="J12" s="129">
        <v>8524170</v>
      </c>
      <c r="K12" s="83" t="s">
        <v>29</v>
      </c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</row>
    <row r="13" spans="1:67" ht="17.25" customHeight="1">
      <c r="A13" s="23" t="s">
        <v>30</v>
      </c>
      <c r="B13" s="25">
        <v>65027574</v>
      </c>
      <c r="C13" s="25">
        <v>24263241</v>
      </c>
      <c r="D13" s="25">
        <v>31084188</v>
      </c>
      <c r="E13" s="25">
        <v>49831629</v>
      </c>
      <c r="F13" s="25">
        <v>30902711</v>
      </c>
      <c r="G13" s="25">
        <v>86559809</v>
      </c>
      <c r="H13" s="25">
        <v>21542563</v>
      </c>
      <c r="I13" s="129">
        <v>1538776</v>
      </c>
      <c r="J13" s="129">
        <v>8287153</v>
      </c>
      <c r="K13" s="83" t="s">
        <v>31</v>
      </c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</row>
    <row r="14" spans="1:67" s="6" customFormat="1" ht="18" customHeight="1">
      <c r="A14" s="130" t="s">
        <v>32</v>
      </c>
      <c r="B14" s="25">
        <v>69555673</v>
      </c>
      <c r="C14" s="25">
        <v>26701090</v>
      </c>
      <c r="D14" s="25">
        <v>33407958</v>
      </c>
      <c r="E14" s="25">
        <v>54892728</v>
      </c>
      <c r="F14" s="25">
        <v>34042728</v>
      </c>
      <c r="G14" s="25">
        <v>91477521</v>
      </c>
      <c r="H14" s="25">
        <v>22986590</v>
      </c>
      <c r="I14" s="129">
        <v>1903886</v>
      </c>
      <c r="J14" s="129">
        <v>8234320</v>
      </c>
      <c r="K14" s="27" t="s">
        <v>33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</row>
    <row r="15" spans="1:67" ht="17.25" customHeight="1">
      <c r="A15" s="23" t="s">
        <v>34</v>
      </c>
      <c r="B15" s="77">
        <v>77530869</v>
      </c>
      <c r="C15" s="77">
        <v>30229666</v>
      </c>
      <c r="D15" s="77">
        <v>37566338</v>
      </c>
      <c r="E15" s="77">
        <v>65574375</v>
      </c>
      <c r="F15" s="77">
        <v>38792194</v>
      </c>
      <c r="G15" s="77">
        <v>100822876</v>
      </c>
      <c r="H15" s="77">
        <v>22976362</v>
      </c>
      <c r="I15" s="131">
        <v>1913359</v>
      </c>
      <c r="J15" s="131">
        <v>8392372</v>
      </c>
      <c r="K15" s="83" t="s">
        <v>35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</row>
    <row r="16" spans="1:67" ht="18" customHeight="1">
      <c r="A16" s="23" t="s">
        <v>36</v>
      </c>
      <c r="B16" s="77">
        <v>75856120</v>
      </c>
      <c r="C16" s="77">
        <v>31394410</v>
      </c>
      <c r="D16" s="77">
        <v>38175873</v>
      </c>
      <c r="E16" s="77">
        <v>74821730</v>
      </c>
      <c r="F16" s="77">
        <v>41459665</v>
      </c>
      <c r="G16" s="77">
        <v>105271753</v>
      </c>
      <c r="H16" s="77">
        <v>22835475</v>
      </c>
      <c r="I16" s="131">
        <v>1830516</v>
      </c>
      <c r="J16" s="131">
        <v>8119683</v>
      </c>
      <c r="K16" s="83" t="s">
        <v>37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</row>
    <row r="17" spans="1:67" ht="17.25" customHeight="1">
      <c r="A17" s="23" t="s">
        <v>38</v>
      </c>
      <c r="B17" s="77">
        <v>77488292</v>
      </c>
      <c r="C17" s="77">
        <v>31654740</v>
      </c>
      <c r="D17" s="77">
        <v>39271202</v>
      </c>
      <c r="E17" s="77">
        <v>81934901</v>
      </c>
      <c r="F17" s="77">
        <v>44500376</v>
      </c>
      <c r="G17" s="77">
        <v>106620168</v>
      </c>
      <c r="H17" s="77">
        <v>22656911</v>
      </c>
      <c r="I17" s="131">
        <v>1886262</v>
      </c>
      <c r="J17" s="131">
        <v>8412701</v>
      </c>
      <c r="K17" s="83" t="s">
        <v>39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</row>
    <row r="18" spans="1:67" ht="18" customHeight="1">
      <c r="A18" s="23" t="s">
        <v>40</v>
      </c>
      <c r="B18" s="77">
        <v>78667750</v>
      </c>
      <c r="C18" s="77">
        <v>33982838</v>
      </c>
      <c r="D18" s="77">
        <v>37752117</v>
      </c>
      <c r="E18" s="77">
        <v>86518122</v>
      </c>
      <c r="F18" s="77">
        <v>46898836</v>
      </c>
      <c r="G18" s="77">
        <v>108582376</v>
      </c>
      <c r="H18" s="77">
        <v>22509332</v>
      </c>
      <c r="I18" s="131">
        <v>1931252</v>
      </c>
      <c r="J18" s="131">
        <v>9562928</v>
      </c>
      <c r="K18" s="83" t="s">
        <v>41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</row>
    <row r="19" spans="1:67" ht="17.25" customHeight="1">
      <c r="A19" s="23" t="s">
        <v>42</v>
      </c>
      <c r="B19" s="77">
        <v>78205091</v>
      </c>
      <c r="C19" s="77">
        <v>38349340</v>
      </c>
      <c r="D19" s="77">
        <v>39222330</v>
      </c>
      <c r="E19" s="77">
        <v>89352424</v>
      </c>
      <c r="F19" s="77">
        <v>44979329</v>
      </c>
      <c r="G19" s="77">
        <v>116820648</v>
      </c>
      <c r="H19" s="77">
        <v>22283061</v>
      </c>
      <c r="I19" s="131">
        <v>1916109</v>
      </c>
      <c r="J19" s="131">
        <v>10304242</v>
      </c>
      <c r="K19" s="83" t="s">
        <v>43</v>
      </c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</row>
    <row r="20" spans="1:67" ht="18" customHeight="1">
      <c r="A20" s="23" t="s">
        <v>44</v>
      </c>
      <c r="B20" s="77">
        <v>82214690</v>
      </c>
      <c r="C20" s="77">
        <v>42821502</v>
      </c>
      <c r="D20" s="77">
        <v>44483380</v>
      </c>
      <c r="E20" s="77">
        <v>99226608</v>
      </c>
      <c r="F20" s="25">
        <v>49334313</v>
      </c>
      <c r="G20" s="77">
        <v>128542752</v>
      </c>
      <c r="H20" s="77">
        <v>23959198</v>
      </c>
      <c r="I20" s="131">
        <v>2006273</v>
      </c>
      <c r="J20" s="131">
        <v>11312114</v>
      </c>
      <c r="K20" s="83" t="s">
        <v>45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</row>
    <row r="21" spans="1:67" ht="17.25" customHeight="1">
      <c r="A21" s="23" t="s">
        <v>46</v>
      </c>
      <c r="B21" s="77">
        <v>82371874</v>
      </c>
      <c r="C21" s="77">
        <v>43624905</v>
      </c>
      <c r="D21" s="77">
        <v>50125880</v>
      </c>
      <c r="E21" s="77">
        <v>109365467</v>
      </c>
      <c r="F21" s="77">
        <v>48798701</v>
      </c>
      <c r="G21" s="77">
        <v>154577137</v>
      </c>
      <c r="H21" s="77">
        <v>25811680</v>
      </c>
      <c r="I21" s="131">
        <v>2195618</v>
      </c>
      <c r="J21" s="131">
        <v>11045284</v>
      </c>
      <c r="K21" s="83" t="s">
        <v>47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</row>
    <row r="22" spans="1:67" ht="17.25" customHeight="1">
      <c r="A22" s="23" t="s">
        <v>48</v>
      </c>
      <c r="B22" s="77">
        <v>86046196</v>
      </c>
      <c r="C22" s="77">
        <v>49820253</v>
      </c>
      <c r="D22" s="77">
        <v>53479861</v>
      </c>
      <c r="E22" s="77">
        <v>131942034</v>
      </c>
      <c r="F22" s="77">
        <v>50249227</v>
      </c>
      <c r="G22" s="77">
        <v>183683491</v>
      </c>
      <c r="H22" s="77">
        <v>29055753</v>
      </c>
      <c r="I22" s="131">
        <v>2233679</v>
      </c>
      <c r="J22" s="131">
        <v>11028726</v>
      </c>
      <c r="K22" s="83" t="s">
        <v>49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</row>
    <row r="23" spans="1:67" ht="17.25" customHeight="1">
      <c r="A23" s="23" t="s">
        <v>50</v>
      </c>
      <c r="B23" s="77">
        <f aca="true" t="shared" si="0" ref="B23:J23">SUM(B24:B35)</f>
        <v>70469861</v>
      </c>
      <c r="C23" s="77">
        <f t="shared" si="0"/>
        <v>30502874</v>
      </c>
      <c r="D23" s="77">
        <f t="shared" si="0"/>
        <v>40559076</v>
      </c>
      <c r="E23" s="78">
        <v>0</v>
      </c>
      <c r="F23" s="77">
        <f t="shared" si="0"/>
        <v>34680842</v>
      </c>
      <c r="G23" s="78">
        <v>0</v>
      </c>
      <c r="H23" s="77">
        <f t="shared" si="0"/>
        <v>27986530</v>
      </c>
      <c r="I23" s="131">
        <f t="shared" si="0"/>
        <v>1710575</v>
      </c>
      <c r="J23" s="131">
        <f t="shared" si="0"/>
        <v>5365587</v>
      </c>
      <c r="K23" s="83" t="s">
        <v>145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</row>
    <row r="24" spans="1:67" ht="16.5" customHeight="1">
      <c r="A24" s="34" t="s">
        <v>52</v>
      </c>
      <c r="B24" s="86">
        <v>6987975</v>
      </c>
      <c r="C24" s="86">
        <v>4155332</v>
      </c>
      <c r="D24" s="86">
        <v>4707792</v>
      </c>
      <c r="E24" s="87">
        <v>0</v>
      </c>
      <c r="F24" s="86">
        <v>4197809</v>
      </c>
      <c r="G24" s="87">
        <v>0</v>
      </c>
      <c r="H24" s="86">
        <v>2468912</v>
      </c>
      <c r="I24" s="132">
        <v>170625</v>
      </c>
      <c r="J24" s="132">
        <v>831219</v>
      </c>
      <c r="K24" s="88" t="s">
        <v>54</v>
      </c>
      <c r="L24" s="119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</row>
    <row r="25" spans="1:67" ht="16.5" customHeight="1">
      <c r="A25" s="34" t="s">
        <v>55</v>
      </c>
      <c r="B25" s="86">
        <v>7126322</v>
      </c>
      <c r="C25" s="86">
        <v>4227345</v>
      </c>
      <c r="D25" s="86">
        <v>4582295</v>
      </c>
      <c r="E25" s="87">
        <v>0</v>
      </c>
      <c r="F25" s="86">
        <v>4024669</v>
      </c>
      <c r="G25" s="87">
        <v>0</v>
      </c>
      <c r="H25" s="86">
        <v>2474097</v>
      </c>
      <c r="I25" s="132">
        <v>194602</v>
      </c>
      <c r="J25" s="132">
        <v>902940</v>
      </c>
      <c r="K25" s="88" t="s">
        <v>56</v>
      </c>
      <c r="L25" s="119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</row>
    <row r="26" spans="1:67" ht="16.5" customHeight="1">
      <c r="A26" s="34" t="s">
        <v>57</v>
      </c>
      <c r="B26" s="86">
        <v>6950605</v>
      </c>
      <c r="C26" s="86">
        <v>4254918</v>
      </c>
      <c r="D26" s="86">
        <v>4691515</v>
      </c>
      <c r="E26" s="87">
        <v>0</v>
      </c>
      <c r="F26" s="86">
        <v>3695718</v>
      </c>
      <c r="G26" s="87">
        <v>0</v>
      </c>
      <c r="H26" s="86">
        <v>2485370</v>
      </c>
      <c r="I26" s="132">
        <v>191150</v>
      </c>
      <c r="J26" s="132">
        <v>901152</v>
      </c>
      <c r="K26" s="88" t="s">
        <v>58</v>
      </c>
      <c r="L26" s="119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</row>
    <row r="27" spans="1:67" ht="16.5" customHeight="1">
      <c r="A27" s="34" t="s">
        <v>59</v>
      </c>
      <c r="B27" s="86">
        <v>6812418</v>
      </c>
      <c r="C27" s="86">
        <v>4314797</v>
      </c>
      <c r="D27" s="86">
        <v>4629318</v>
      </c>
      <c r="E27" s="87">
        <v>0</v>
      </c>
      <c r="F27" s="86">
        <v>4060906</v>
      </c>
      <c r="G27" s="87">
        <v>0</v>
      </c>
      <c r="H27" s="86">
        <v>2525949</v>
      </c>
      <c r="I27" s="132">
        <v>180207</v>
      </c>
      <c r="J27" s="132">
        <v>898470</v>
      </c>
      <c r="K27" s="88" t="s">
        <v>60</v>
      </c>
      <c r="L27" s="119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</row>
    <row r="28" spans="1:67" ht="16.5" customHeight="1">
      <c r="A28" s="34" t="s">
        <v>61</v>
      </c>
      <c r="B28" s="86">
        <v>7173947</v>
      </c>
      <c r="C28" s="86">
        <v>4391502</v>
      </c>
      <c r="D28" s="86">
        <v>4604694</v>
      </c>
      <c r="E28" s="87">
        <v>0</v>
      </c>
      <c r="F28" s="86">
        <v>3976898</v>
      </c>
      <c r="G28" s="87">
        <v>0</v>
      </c>
      <c r="H28" s="86">
        <v>2549401</v>
      </c>
      <c r="I28" s="132">
        <v>162838</v>
      </c>
      <c r="J28" s="132">
        <v>915456</v>
      </c>
      <c r="K28" s="88" t="s">
        <v>62</v>
      </c>
      <c r="L28" s="119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</row>
    <row r="29" spans="1:67" s="6" customFormat="1" ht="16.5" customHeight="1">
      <c r="A29" s="34" t="s">
        <v>63</v>
      </c>
      <c r="B29" s="36">
        <v>7189426</v>
      </c>
      <c r="C29" s="36">
        <v>4436087</v>
      </c>
      <c r="D29" s="86">
        <v>4459335</v>
      </c>
      <c r="E29" s="87">
        <v>0</v>
      </c>
      <c r="F29" s="86">
        <v>4002700</v>
      </c>
      <c r="G29" s="87">
        <v>0</v>
      </c>
      <c r="H29" s="86">
        <v>2542364</v>
      </c>
      <c r="I29" s="132">
        <v>183889</v>
      </c>
      <c r="J29" s="132">
        <v>916350</v>
      </c>
      <c r="K29" s="37" t="s">
        <v>64</v>
      </c>
      <c r="L29" s="120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</row>
    <row r="30" spans="1:67" ht="16.5" customHeight="1">
      <c r="A30" s="34" t="s">
        <v>65</v>
      </c>
      <c r="B30" s="86">
        <v>4744934</v>
      </c>
      <c r="C30" s="86">
        <v>785521</v>
      </c>
      <c r="D30" s="86">
        <v>2148658</v>
      </c>
      <c r="E30" s="87">
        <v>0</v>
      </c>
      <c r="F30" s="86">
        <v>1788501</v>
      </c>
      <c r="G30" s="87">
        <v>0</v>
      </c>
      <c r="H30" s="86">
        <v>2137721</v>
      </c>
      <c r="I30" s="132">
        <v>102336</v>
      </c>
      <c r="J30" s="87">
        <v>0</v>
      </c>
      <c r="K30" s="88" t="s">
        <v>66</v>
      </c>
      <c r="L30" s="119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</row>
    <row r="31" spans="1:67" ht="16.5" customHeight="1">
      <c r="A31" s="34" t="s">
        <v>67</v>
      </c>
      <c r="B31" s="86">
        <v>4696019</v>
      </c>
      <c r="C31" s="86">
        <v>788956</v>
      </c>
      <c r="D31" s="86">
        <v>2157754</v>
      </c>
      <c r="E31" s="87">
        <v>0</v>
      </c>
      <c r="F31" s="86">
        <v>1789496</v>
      </c>
      <c r="G31" s="87">
        <v>0</v>
      </c>
      <c r="H31" s="86">
        <v>2147761</v>
      </c>
      <c r="I31" s="132">
        <v>103680</v>
      </c>
      <c r="J31" s="87">
        <v>0</v>
      </c>
      <c r="K31" s="88" t="s">
        <v>68</v>
      </c>
      <c r="L31" s="119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</row>
    <row r="32" spans="1:67" ht="16.5" customHeight="1">
      <c r="A32" s="34" t="s">
        <v>69</v>
      </c>
      <c r="B32" s="86">
        <v>4669614</v>
      </c>
      <c r="C32" s="86">
        <v>788544</v>
      </c>
      <c r="D32" s="86">
        <v>2156423</v>
      </c>
      <c r="E32" s="87">
        <v>0</v>
      </c>
      <c r="F32" s="86">
        <v>1776188</v>
      </c>
      <c r="G32" s="87">
        <v>0</v>
      </c>
      <c r="H32" s="86">
        <v>2158572</v>
      </c>
      <c r="I32" s="132">
        <v>105216</v>
      </c>
      <c r="J32" s="87">
        <v>0</v>
      </c>
      <c r="K32" s="88" t="s">
        <v>70</v>
      </c>
      <c r="L32" s="119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</row>
    <row r="33" spans="1:67" ht="16.5" customHeight="1">
      <c r="A33" s="34" t="s">
        <v>71</v>
      </c>
      <c r="B33" s="86">
        <v>4692169</v>
      </c>
      <c r="C33" s="86">
        <v>785856</v>
      </c>
      <c r="D33" s="86">
        <v>2129354</v>
      </c>
      <c r="E33" s="87">
        <v>0</v>
      </c>
      <c r="F33" s="86">
        <v>1785621</v>
      </c>
      <c r="G33" s="87">
        <v>0</v>
      </c>
      <c r="H33" s="86">
        <v>2162559</v>
      </c>
      <c r="I33" s="132">
        <v>105984</v>
      </c>
      <c r="J33" s="87">
        <v>0</v>
      </c>
      <c r="K33" s="88" t="s">
        <v>72</v>
      </c>
      <c r="L33" s="119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</row>
    <row r="34" spans="1:67" ht="16.5" customHeight="1">
      <c r="A34" s="34" t="s">
        <v>73</v>
      </c>
      <c r="B34" s="86">
        <v>4713216</v>
      </c>
      <c r="C34" s="86">
        <v>787008</v>
      </c>
      <c r="D34" s="86">
        <v>2145969</v>
      </c>
      <c r="E34" s="87">
        <v>0</v>
      </c>
      <c r="F34" s="86">
        <v>1791168</v>
      </c>
      <c r="G34" s="87">
        <v>0</v>
      </c>
      <c r="H34" s="86">
        <v>2166912</v>
      </c>
      <c r="I34" s="132">
        <v>105024</v>
      </c>
      <c r="J34" s="87">
        <v>0</v>
      </c>
      <c r="K34" s="88" t="s">
        <v>74</v>
      </c>
      <c r="L34" s="119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</row>
    <row r="35" spans="1:67" ht="16.5" customHeight="1" thickBot="1">
      <c r="A35" s="38" t="s">
        <v>75</v>
      </c>
      <c r="B35" s="89">
        <v>4713216</v>
      </c>
      <c r="C35" s="89">
        <v>787008</v>
      </c>
      <c r="D35" s="89">
        <v>2145969</v>
      </c>
      <c r="E35" s="90">
        <v>0</v>
      </c>
      <c r="F35" s="89">
        <v>1791168</v>
      </c>
      <c r="G35" s="90">
        <v>0</v>
      </c>
      <c r="H35" s="89">
        <v>2166912</v>
      </c>
      <c r="I35" s="133">
        <v>105024</v>
      </c>
      <c r="J35" s="90">
        <v>0</v>
      </c>
      <c r="K35" s="91" t="s">
        <v>76</v>
      </c>
      <c r="L35" s="119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</row>
    <row r="36" spans="1:7" ht="14.25" customHeight="1">
      <c r="A36" s="93" t="s">
        <v>158</v>
      </c>
      <c r="B36" s="128"/>
      <c r="E36" s="71"/>
      <c r="F36" s="107"/>
      <c r="G36" s="94" t="s">
        <v>159</v>
      </c>
    </row>
  </sheetData>
  <sheetProtection/>
  <mergeCells count="8">
    <mergeCell ref="A1:F1"/>
    <mergeCell ref="G1:K1"/>
    <mergeCell ref="A3:F3"/>
    <mergeCell ref="G3:K3"/>
    <mergeCell ref="A5:A6"/>
    <mergeCell ref="B5:F5"/>
    <mergeCell ref="G5:J5"/>
    <mergeCell ref="K5:K6"/>
  </mergeCells>
  <printOptions horizontalCentered="1"/>
  <pageMargins left="0.7874015748031497" right="0.7874015748031497" top="1.3779527559055118" bottom="0.7086614173228347" header="0.3937007874015748" footer="0.3937007874015748"/>
  <pageSetup firstPageNumber="154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Administrator</cp:lastModifiedBy>
  <cp:lastPrinted>2012-10-17T01:42:30Z</cp:lastPrinted>
  <dcterms:created xsi:type="dcterms:W3CDTF">2012-08-10T02:28:40Z</dcterms:created>
  <dcterms:modified xsi:type="dcterms:W3CDTF">2012-10-17T01:53:24Z</dcterms:modified>
  <cp:category/>
  <cp:version/>
  <cp:contentType/>
  <cp:contentStatus/>
</cp:coreProperties>
</file>