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300" activeTab="0"/>
  </bookViews>
  <sheets>
    <sheet name="表11" sheetId="1" r:id="rId1"/>
    <sheet name="表11-1" sheetId="2" r:id="rId2"/>
  </sheets>
  <definedNames/>
  <calcPr fullCalcOnLoad="1"/>
</workbook>
</file>

<file path=xl/sharedStrings.xml><?xml version="1.0" encoding="utf-8"?>
<sst xmlns="http://schemas.openxmlformats.org/spreadsheetml/2006/main" count="133" uniqueCount="104">
  <si>
    <t>Total</t>
  </si>
  <si>
    <t>Government Subsidies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</si>
  <si>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</si>
  <si>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</si>
  <si>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</si>
  <si>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</si>
  <si>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</si>
  <si>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</si>
  <si>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</si>
  <si>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</si>
  <si>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</si>
  <si>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</si>
  <si>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</si>
  <si>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</si>
  <si>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Medical Benefit
 Payments</t>
  </si>
  <si>
    <t>Returned Premium</t>
  </si>
  <si>
    <t xml:space="preserve">Premium from Insureds and Group Insurance Applicants </t>
  </si>
  <si>
    <t>Others</t>
  </si>
  <si>
    <t>Revenues</t>
  </si>
  <si>
    <t>Unit : NT$1,000</t>
  </si>
  <si>
    <t>1997</t>
  </si>
  <si>
    <t>Year or Month</t>
  </si>
  <si>
    <r>
      <t xml:space="preserve">                         </t>
    </r>
  </si>
  <si>
    <t>Lottery Income &amp; 
Contribution for Tobacco</t>
  </si>
  <si>
    <t>Total</t>
  </si>
  <si>
    <t>Unit : NT$1,000</t>
  </si>
  <si>
    <t>Year or Month</t>
  </si>
  <si>
    <t>Interest</t>
  </si>
  <si>
    <t>Others</t>
  </si>
  <si>
    <t>Loan</t>
  </si>
  <si>
    <t>1997</t>
  </si>
  <si>
    <r>
      <rPr>
        <sz val="10"/>
        <rFont val="華康楷書體 Std W5"/>
        <family val="1"/>
      </rPr>
      <t>單位：新台幣千元</t>
    </r>
  </si>
  <si>
    <r>
      <rPr>
        <sz val="10"/>
        <rFont val="華康楷書體 Std W5"/>
        <family val="1"/>
      </rPr>
      <t>年（月）別</t>
    </r>
    <r>
      <rPr>
        <sz val="10"/>
        <rFont val="Times New Roman"/>
        <family val="1"/>
      </rPr>
      <t xml:space="preserve"> </t>
    </r>
  </si>
  <si>
    <r>
      <rPr>
        <sz val="10"/>
        <rFont val="華康楷書體 Std W5"/>
        <family val="1"/>
      </rPr>
      <t>收</t>
    </r>
    <r>
      <rPr>
        <sz val="10"/>
        <rFont val="Times New Roman"/>
        <family val="1"/>
      </rPr>
      <t xml:space="preserve">                                  </t>
    </r>
    <r>
      <rPr>
        <sz val="10"/>
        <rFont val="華康楷書體 Std W5"/>
        <family val="1"/>
      </rPr>
      <t>入</t>
    </r>
  </si>
  <si>
    <r>
      <rPr>
        <sz val="10"/>
        <rFont val="華康楷書體 Std W5"/>
        <family val="1"/>
      </rPr>
      <t>合計</t>
    </r>
  </si>
  <si>
    <r>
      <rPr>
        <sz val="10"/>
        <rFont val="華康楷書體 Std W5"/>
        <family val="1"/>
      </rPr>
      <t>政府保險費補助款</t>
    </r>
  </si>
  <si>
    <r>
      <rPr>
        <sz val="10"/>
        <rFont val="華康楷書體 Std W5"/>
        <family val="1"/>
      </rPr>
      <t xml:space="preserve">資金運用收益
</t>
    </r>
    <r>
      <rPr>
        <sz val="10"/>
        <rFont val="Times New Roman"/>
        <family val="1"/>
      </rPr>
      <t xml:space="preserve">Investment Income </t>
    </r>
  </si>
  <si>
    <r>
      <rPr>
        <sz val="10"/>
        <rFont val="華康楷書體 Std W5"/>
        <family val="1"/>
      </rPr>
      <t xml:space="preserve">代辦醫療收入
</t>
    </r>
    <r>
      <rPr>
        <sz val="9"/>
        <rFont val="Times New Roman"/>
        <family val="1"/>
      </rPr>
      <t>Income from Service on Behalf of Other Agencies</t>
    </r>
  </si>
  <si>
    <r>
      <rPr>
        <sz val="10"/>
        <rFont val="華康楷書體 Std W5"/>
        <family val="1"/>
      </rPr>
      <t xml:space="preserve">代位求償收入
</t>
    </r>
    <r>
      <rPr>
        <sz val="9"/>
        <rFont val="Times New Roman"/>
        <family val="1"/>
      </rPr>
      <t>Income from 
Subrogation Right</t>
    </r>
  </si>
  <si>
    <r>
      <rPr>
        <sz val="10"/>
        <rFont val="華康楷書體 Std W5"/>
        <family val="1"/>
      </rPr>
      <t>公益彩券、運動彩券及</t>
    </r>
    <r>
      <rPr>
        <sz val="10"/>
        <rFont val="Times New Roman"/>
        <family val="1"/>
      </rPr>
      <t xml:space="preserve">                                                                                                </t>
    </r>
    <r>
      <rPr>
        <sz val="10"/>
        <rFont val="華康楷書體 Std W5"/>
        <family val="1"/>
      </rPr>
      <t>菸品健康福利捐</t>
    </r>
  </si>
  <si>
    <r>
      <rPr>
        <sz val="10"/>
        <rFont val="華康楷書體 Std W5"/>
        <family val="1"/>
      </rPr>
      <t>其他收入</t>
    </r>
  </si>
  <si>
    <r>
      <t>85</t>
    </r>
    <r>
      <rPr>
        <b/>
        <sz val="11"/>
        <rFont val="華康楷書體 Std W5"/>
        <family val="1"/>
      </rPr>
      <t>年</t>
    </r>
  </si>
  <si>
    <r>
      <t>86</t>
    </r>
    <r>
      <rPr>
        <b/>
        <sz val="11"/>
        <rFont val="華康楷書體 Std W5"/>
        <family val="1"/>
      </rPr>
      <t>年</t>
    </r>
  </si>
  <si>
    <r>
      <t>87</t>
    </r>
    <r>
      <rPr>
        <b/>
        <sz val="11"/>
        <rFont val="華康楷書體 Std W5"/>
        <family val="1"/>
      </rPr>
      <t>年</t>
    </r>
  </si>
  <si>
    <r>
      <t>88</t>
    </r>
    <r>
      <rPr>
        <b/>
        <sz val="11"/>
        <rFont val="華康楷書體 Std W5"/>
        <family val="1"/>
      </rPr>
      <t>年</t>
    </r>
  </si>
  <si>
    <r>
      <t>89</t>
    </r>
    <r>
      <rPr>
        <b/>
        <sz val="11"/>
        <rFont val="華康楷書體 Std W5"/>
        <family val="1"/>
      </rPr>
      <t>年</t>
    </r>
  </si>
  <si>
    <r>
      <t>90</t>
    </r>
    <r>
      <rPr>
        <b/>
        <sz val="11"/>
        <rFont val="華康楷書體 Std W5"/>
        <family val="1"/>
      </rPr>
      <t>年</t>
    </r>
  </si>
  <si>
    <r>
      <t>91</t>
    </r>
    <r>
      <rPr>
        <b/>
        <sz val="11"/>
        <rFont val="華康楷書體 Std W5"/>
        <family val="1"/>
      </rPr>
      <t>年</t>
    </r>
  </si>
  <si>
    <r>
      <t>92</t>
    </r>
    <r>
      <rPr>
        <b/>
        <sz val="11"/>
        <rFont val="華康楷書體 Std W5"/>
        <family val="1"/>
      </rPr>
      <t>年</t>
    </r>
  </si>
  <si>
    <r>
      <t>93</t>
    </r>
    <r>
      <rPr>
        <b/>
        <sz val="11"/>
        <rFont val="華康楷書體 Std W5"/>
        <family val="1"/>
      </rPr>
      <t>年</t>
    </r>
  </si>
  <si>
    <r>
      <t>94</t>
    </r>
    <r>
      <rPr>
        <b/>
        <sz val="11"/>
        <rFont val="華康楷書體 Std W5"/>
        <family val="1"/>
      </rPr>
      <t>年</t>
    </r>
  </si>
  <si>
    <r>
      <t>95</t>
    </r>
    <r>
      <rPr>
        <b/>
        <sz val="11"/>
        <rFont val="華康楷書體 Std W5"/>
        <family val="1"/>
      </rPr>
      <t>年</t>
    </r>
  </si>
  <si>
    <r>
      <t>96</t>
    </r>
    <r>
      <rPr>
        <b/>
        <sz val="11"/>
        <rFont val="華康楷書體 Std W5"/>
        <family val="1"/>
      </rPr>
      <t>年</t>
    </r>
  </si>
  <si>
    <r>
      <t>97</t>
    </r>
    <r>
      <rPr>
        <b/>
        <sz val="11"/>
        <rFont val="華康楷書體 Std W5"/>
        <family val="1"/>
      </rPr>
      <t>年</t>
    </r>
  </si>
  <si>
    <r>
      <t>98</t>
    </r>
    <r>
      <rPr>
        <b/>
        <sz val="11"/>
        <rFont val="華康楷書體 Std W5"/>
        <family val="1"/>
      </rPr>
      <t>年</t>
    </r>
  </si>
  <si>
    <r>
      <t xml:space="preserve">     1</t>
    </r>
    <r>
      <rPr>
        <sz val="11"/>
        <rFont val="華康楷書體 Std W5"/>
        <family val="1"/>
      </rPr>
      <t>月</t>
    </r>
  </si>
  <si>
    <r>
      <t xml:space="preserve">     2</t>
    </r>
    <r>
      <rPr>
        <sz val="11"/>
        <rFont val="華康楷書體 Std W5"/>
        <family val="1"/>
      </rPr>
      <t>月</t>
    </r>
  </si>
  <si>
    <r>
      <t xml:space="preserve">     3</t>
    </r>
    <r>
      <rPr>
        <sz val="11"/>
        <rFont val="華康楷書體 Std W5"/>
        <family val="1"/>
      </rPr>
      <t>月</t>
    </r>
  </si>
  <si>
    <r>
      <t xml:space="preserve">     4</t>
    </r>
    <r>
      <rPr>
        <sz val="11"/>
        <rFont val="華康楷書體 Std W5"/>
        <family val="1"/>
      </rPr>
      <t>月</t>
    </r>
  </si>
  <si>
    <r>
      <t xml:space="preserve">     5</t>
    </r>
    <r>
      <rPr>
        <sz val="11"/>
        <rFont val="華康楷書體 Std W5"/>
        <family val="1"/>
      </rPr>
      <t>月</t>
    </r>
  </si>
  <si>
    <r>
      <t xml:space="preserve">     6</t>
    </r>
    <r>
      <rPr>
        <sz val="11"/>
        <rFont val="華康楷書體 Std W5"/>
        <family val="1"/>
      </rPr>
      <t>月</t>
    </r>
  </si>
  <si>
    <r>
      <t xml:space="preserve">     7</t>
    </r>
    <r>
      <rPr>
        <sz val="11"/>
        <rFont val="華康楷書體 Std W5"/>
        <family val="1"/>
      </rPr>
      <t>月</t>
    </r>
  </si>
  <si>
    <r>
      <t xml:space="preserve">     8</t>
    </r>
    <r>
      <rPr>
        <sz val="11"/>
        <rFont val="華康楷書體 Std W5"/>
        <family val="1"/>
      </rPr>
      <t>月</t>
    </r>
  </si>
  <si>
    <r>
      <t xml:space="preserve">     9</t>
    </r>
    <r>
      <rPr>
        <sz val="11"/>
        <rFont val="華康楷書體 Std W5"/>
        <family val="1"/>
      </rPr>
      <t>月</t>
    </r>
  </si>
  <si>
    <r>
      <t xml:space="preserve">   10</t>
    </r>
    <r>
      <rPr>
        <sz val="11"/>
        <rFont val="華康楷書體 Std W5"/>
        <family val="1"/>
      </rPr>
      <t>月</t>
    </r>
  </si>
  <si>
    <r>
      <t xml:space="preserve">   11</t>
    </r>
    <r>
      <rPr>
        <sz val="11"/>
        <rFont val="華康楷書體 Std W5"/>
        <family val="1"/>
      </rPr>
      <t>月</t>
    </r>
  </si>
  <si>
    <r>
      <t xml:space="preserve">   12</t>
    </r>
    <r>
      <rPr>
        <sz val="11"/>
        <rFont val="華康楷書體 Std W5"/>
        <family val="1"/>
      </rPr>
      <t>月</t>
    </r>
  </si>
  <si>
    <r>
      <rPr>
        <sz val="10"/>
        <rFont val="華康楷書體 Std W5"/>
        <family val="1"/>
      </rPr>
      <t>單位：新台幣千元</t>
    </r>
  </si>
  <si>
    <r>
      <rPr>
        <sz val="10"/>
        <rFont val="華康楷書體 Std W5"/>
        <family val="1"/>
      </rPr>
      <t>年（月）別</t>
    </r>
    <r>
      <rPr>
        <sz val="10"/>
        <rFont val="Times New Roman"/>
        <family val="1"/>
      </rPr>
      <t xml:space="preserve"> </t>
    </r>
  </si>
  <si>
    <r>
      <rPr>
        <sz val="10"/>
        <rFont val="華康楷書體 Std W5"/>
        <family val="1"/>
      </rPr>
      <t>　　　　　　　　　支　　　　出</t>
    </r>
    <r>
      <rPr>
        <sz val="10"/>
        <rFont val="Times New Roman"/>
        <family val="1"/>
      </rPr>
      <t xml:space="preserve">                     </t>
    </r>
    <r>
      <rPr>
        <sz val="10"/>
        <rFont val="華康楷書體 Std W5"/>
        <family val="1"/>
      </rPr>
      <t>　　　　</t>
    </r>
    <r>
      <rPr>
        <sz val="10"/>
        <rFont val="Times New Roman"/>
        <family val="1"/>
      </rPr>
      <t xml:space="preserve">          Expenditures</t>
    </r>
  </si>
  <si>
    <r>
      <rPr>
        <sz val="10"/>
        <rFont val="華康楷書體 Std W5"/>
        <family val="1"/>
      </rPr>
      <t>撥付分局支付
醫療費用</t>
    </r>
  </si>
  <si>
    <r>
      <rPr>
        <sz val="10"/>
        <rFont val="華康楷書體 Std W5"/>
        <family val="1"/>
      </rPr>
      <t>利息費用</t>
    </r>
  </si>
  <si>
    <r>
      <rPr>
        <sz val="10"/>
        <rFont val="華康楷書體 Std W5"/>
        <family val="1"/>
      </rPr>
      <t>其他支出</t>
    </r>
  </si>
  <si>
    <r>
      <rPr>
        <sz val="10"/>
        <rFont val="華康楷書體 Std W5"/>
        <family val="1"/>
      </rPr>
      <t>短期借款</t>
    </r>
  </si>
  <si>
    <r>
      <t>85</t>
    </r>
    <r>
      <rPr>
        <b/>
        <sz val="11"/>
        <rFont val="華康楷書體 Std W5"/>
        <family val="1"/>
      </rPr>
      <t>年</t>
    </r>
  </si>
  <si>
    <r>
      <t>86</t>
    </r>
    <r>
      <rPr>
        <b/>
        <sz val="11"/>
        <rFont val="華康楷書體 Std W5"/>
        <family val="1"/>
      </rPr>
      <t>年</t>
    </r>
  </si>
  <si>
    <r>
      <t>87</t>
    </r>
    <r>
      <rPr>
        <b/>
        <sz val="11"/>
        <rFont val="華康楷書體 Std W5"/>
        <family val="1"/>
      </rPr>
      <t>年</t>
    </r>
  </si>
  <si>
    <r>
      <t>88</t>
    </r>
    <r>
      <rPr>
        <b/>
        <sz val="11"/>
        <rFont val="華康楷書體 Std W5"/>
        <family val="1"/>
      </rPr>
      <t>年</t>
    </r>
  </si>
  <si>
    <r>
      <t>89</t>
    </r>
    <r>
      <rPr>
        <b/>
        <sz val="11"/>
        <rFont val="華康楷書體 Std W5"/>
        <family val="1"/>
      </rPr>
      <t>年</t>
    </r>
  </si>
  <si>
    <r>
      <t>95</t>
    </r>
    <r>
      <rPr>
        <b/>
        <sz val="11"/>
        <rFont val="華康楷書體 Std W5"/>
        <family val="1"/>
      </rPr>
      <t>年</t>
    </r>
  </si>
  <si>
    <r>
      <t>96</t>
    </r>
    <r>
      <rPr>
        <b/>
        <sz val="11"/>
        <rFont val="華康楷書體 Std W5"/>
        <family val="1"/>
      </rPr>
      <t>年</t>
    </r>
  </si>
  <si>
    <r>
      <t>97</t>
    </r>
    <r>
      <rPr>
        <b/>
        <sz val="11"/>
        <rFont val="華康楷書體 Std W5"/>
        <family val="1"/>
      </rPr>
      <t>年</t>
    </r>
  </si>
  <si>
    <r>
      <t xml:space="preserve">     1</t>
    </r>
    <r>
      <rPr>
        <sz val="11"/>
        <rFont val="華康楷書體 Std W5"/>
        <family val="1"/>
      </rPr>
      <t>月</t>
    </r>
  </si>
  <si>
    <r>
      <t xml:space="preserve">     2</t>
    </r>
    <r>
      <rPr>
        <sz val="11"/>
        <rFont val="華康楷書體 Std W5"/>
        <family val="1"/>
      </rPr>
      <t>月</t>
    </r>
  </si>
  <si>
    <r>
      <t xml:space="preserve">     3</t>
    </r>
    <r>
      <rPr>
        <sz val="11"/>
        <rFont val="華康楷書體 Std W5"/>
        <family val="1"/>
      </rPr>
      <t>月</t>
    </r>
  </si>
  <si>
    <r>
      <t xml:space="preserve">     4</t>
    </r>
    <r>
      <rPr>
        <sz val="11"/>
        <rFont val="華康楷書體 Std W5"/>
        <family val="1"/>
      </rPr>
      <t>月</t>
    </r>
  </si>
  <si>
    <r>
      <t xml:space="preserve">     5</t>
    </r>
    <r>
      <rPr>
        <sz val="11"/>
        <rFont val="華康楷書體 Std W5"/>
        <family val="1"/>
      </rPr>
      <t>月</t>
    </r>
  </si>
  <si>
    <r>
      <rPr>
        <sz val="10"/>
        <rFont val="華康楷書體 Std W5"/>
        <family val="1"/>
      </rPr>
      <t>備註：利息費用</t>
    </r>
    <r>
      <rPr>
        <sz val="10"/>
        <rFont val="Times New Roman"/>
        <family val="1"/>
      </rPr>
      <t xml:space="preserve"> = </t>
    </r>
    <r>
      <rPr>
        <sz val="10"/>
        <rFont val="華康楷書體 Std W5"/>
        <family val="1"/>
      </rPr>
      <t>本局支付銀行利息費用</t>
    </r>
    <r>
      <rPr>
        <sz val="10"/>
        <rFont val="Times New Roman"/>
        <family val="1"/>
      </rPr>
      <t xml:space="preserve"> - </t>
    </r>
    <r>
      <rPr>
        <sz val="10"/>
        <rFont val="華康楷書體 Std W5"/>
        <family val="1"/>
      </rPr>
      <t>各級政府撥還欠款利息。</t>
    </r>
  </si>
  <si>
    <r>
      <t>Note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Interest = Interest paid to bank by BHNI - Interest paid by the governments.</t>
    </r>
  </si>
  <si>
    <t>被保險人暨投
保單位保險費</t>
  </si>
  <si>
    <t>99年</t>
  </si>
  <si>
    <r>
      <t>100</t>
    </r>
    <r>
      <rPr>
        <b/>
        <sz val="11"/>
        <rFont val="華康楷書體 Std W5"/>
        <family val="1"/>
      </rPr>
      <t>年</t>
    </r>
  </si>
  <si>
    <t>存出保證金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</si>
  <si>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8</t>
    </r>
    <r>
      <rPr>
        <sz val="12"/>
        <rFont val="Times New Roman"/>
        <family val="1"/>
      </rPr>
      <t>5</t>
    </r>
    <r>
      <rPr>
        <sz val="12"/>
        <rFont val="華康楷書體 Std W5"/>
        <family val="1"/>
      </rPr>
      <t>年至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</si>
  <si>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1996 - 2011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</si>
  <si>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8</t>
    </r>
    <r>
      <rPr>
        <sz val="12"/>
        <rFont val="Times New Roman"/>
        <family val="1"/>
      </rPr>
      <t>5</t>
    </r>
    <r>
      <rPr>
        <sz val="12"/>
        <rFont val="華康楷書體 Std W5"/>
        <family val="1"/>
      </rPr>
      <t>年至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</si>
  <si>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11</t>
    </r>
    <r>
      <rPr>
        <sz val="17"/>
        <rFont val="華康楷書體 Std W5"/>
        <family val="1"/>
      </rPr>
      <t>　行政院衛生署中央健康保險局財務資金流量概況</t>
    </r>
  </si>
  <si>
    <r>
      <t>Table 11  Financial Cash Flow of BNHI, Department of Health</t>
    </r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</si>
  <si>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11</t>
    </r>
    <r>
      <rPr>
        <sz val="17"/>
        <rFont val="華康楷書體 Std W5"/>
        <family val="1"/>
      </rPr>
      <t>　行政院衛生署中央健康保險局財務資金流量概況（續完）</t>
    </r>
    <r>
      <rPr>
        <sz val="17"/>
        <rFont val="Times New Roman"/>
        <family val="1"/>
      </rPr>
      <t xml:space="preserve"> </t>
    </r>
  </si>
  <si>
    <r>
      <t>Table 11  Financial Cash Flow of BNHI, Department of Health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 xml:space="preserve">Cont'd </t>
    </r>
    <r>
      <rPr>
        <sz val="16"/>
        <rFont val="華康楷書體 Std W5"/>
        <family val="1"/>
      </rPr>
      <t>）</t>
    </r>
  </si>
  <si>
    <t>餘(絀)</t>
  </si>
  <si>
    <t>Surplus (Deficit)</t>
  </si>
  <si>
    <t>累計餘(絀)</t>
  </si>
  <si>
    <t>Accrual Surplus (Deficit)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</si>
</sst>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_-* #,##0.00\-;_-* &quot;-&quot;??_-;_-@_-"/>
    <numFmt numFmtId="181" formatCode="#,##0_);\(#,##0\)"/>
    <numFmt numFmtId="182" formatCode="_-* #,##0_-;\-* #,##0_-;_-* &quot;-&quot;??_-;_-@_-"/>
    <numFmt numFmtId="183" formatCode="##,###,"/>
    <numFmt numFmtId="184" formatCode="#,##0_);\(#,##0,\)"/>
    <numFmt numFmtId="185" formatCode="#,##0,"/>
    <numFmt numFmtId="186" formatCode="#,##0_);[Red]\(#,##0\)"/>
    <numFmt numFmtId="187" formatCode="##,##0,"/>
    <numFmt numFmtId="188" formatCode="##,###,\);\(##,###,\)"/>
    <numFmt numFmtId="189" formatCode="\(##,###,\);\(##,###,\)"/>
    <numFmt numFmtId="190" formatCode="0.00_ "/>
    <numFmt numFmtId="191" formatCode="#,##0.00_);\(#,##0.00\)"/>
    <numFmt numFmtId="192" formatCode="0.00_);[Red]\(0.00\)"/>
    <numFmt numFmtId="193" formatCode="_(* #,##0.0_);_(* \(#,##0.0\);_(* &quot;-&quot;??_);_(@_)"/>
    <numFmt numFmtId="194" formatCode="_(* #,##0_);_(* \(#,##0\);_(* &quot;-&quot;??_);_(@_)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7"/>
      <name val="Times New Roman"/>
      <family val="1"/>
    </font>
    <font>
      <sz val="16"/>
      <name val="細明體"/>
      <family val="3"/>
    </font>
    <font>
      <b/>
      <sz val="11"/>
      <name val="文鼎粗楷"/>
      <family val="3"/>
    </font>
    <font>
      <b/>
      <sz val="11"/>
      <name val="Times New Roman"/>
      <family val="1"/>
    </font>
    <font>
      <sz val="15.5"/>
      <name val="細明體"/>
      <family val="3"/>
    </font>
    <font>
      <sz val="9"/>
      <name val="Times New Roman"/>
      <family val="1"/>
    </font>
    <font>
      <sz val="10"/>
      <name val="華康楷書體 Std W5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Border="1" applyAlignment="1" quotePrefix="1">
      <alignment horizontal="center" vertical="top" wrapText="1"/>
    </xf>
    <xf numFmtId="177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3" fontId="4" fillId="0" borderId="11" xfId="34" applyNumberFormat="1" applyFont="1" applyBorder="1" applyAlignment="1">
      <alignment horizontal="right"/>
    </xf>
    <xf numFmtId="183" fontId="4" fillId="0" borderId="0" xfId="0" applyNumberFormat="1" applyFont="1" applyAlignment="1">
      <alignment/>
    </xf>
    <xf numFmtId="183" fontId="7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0" xfId="34" applyNumberFormat="1" applyFont="1" applyAlignment="1">
      <alignment horizontal="right"/>
    </xf>
    <xf numFmtId="183" fontId="4" fillId="0" borderId="11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34" applyNumberFormat="1" applyFont="1" applyAlignment="1">
      <alignment horizontal="right"/>
    </xf>
    <xf numFmtId="183" fontId="4" fillId="0" borderId="0" xfId="0" applyNumberFormat="1" applyFont="1" applyBorder="1" applyAlignment="1">
      <alignment/>
    </xf>
    <xf numFmtId="183" fontId="4" fillId="0" borderId="11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/>
    </xf>
    <xf numFmtId="188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183" fontId="4" fillId="0" borderId="11" xfId="0" applyNumberFormat="1" applyFont="1" applyBorder="1" applyAlignment="1">
      <alignment horizontal="right" wrapText="1"/>
    </xf>
    <xf numFmtId="183" fontId="7" fillId="0" borderId="0" xfId="0" applyNumberFormat="1" applyFont="1" applyBorder="1" applyAlignment="1" quotePrefix="1">
      <alignment horizontal="right" wrapText="1"/>
    </xf>
    <xf numFmtId="183" fontId="7" fillId="0" borderId="0" xfId="0" applyNumberFormat="1" applyFont="1" applyBorder="1" applyAlignment="1">
      <alignment horizontal="right" wrapText="1"/>
    </xf>
    <xf numFmtId="177" fontId="4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12" xfId="0" applyFont="1" applyBorder="1" applyAlignment="1" quotePrefix="1">
      <alignment horizontal="left" indent="1"/>
    </xf>
    <xf numFmtId="0" fontId="4" fillId="0" borderId="12" xfId="0" applyFont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184" fontId="4" fillId="0" borderId="11" xfId="0" applyNumberFormat="1" applyFont="1" applyBorder="1" applyAlignment="1">
      <alignment/>
    </xf>
    <xf numFmtId="183" fontId="4" fillId="0" borderId="11" xfId="0" applyNumberFormat="1" applyFont="1" applyFill="1" applyBorder="1" applyAlignment="1">
      <alignment/>
    </xf>
    <xf numFmtId="183" fontId="4" fillId="0" borderId="11" xfId="34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 quotePrefix="1">
      <alignment horizontal="center" vertical="center"/>
    </xf>
    <xf numFmtId="0" fontId="18" fillId="0" borderId="14" xfId="0" applyFont="1" applyBorder="1" applyAlignment="1" quotePrefix="1">
      <alignment horizontal="center" vertical="top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183" fontId="4" fillId="0" borderId="13" xfId="0" applyNumberFormat="1" applyFont="1" applyBorder="1" applyAlignment="1">
      <alignment horizontal="right"/>
    </xf>
    <xf numFmtId="184" fontId="4" fillId="0" borderId="11" xfId="34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 wrapText="1"/>
    </xf>
    <xf numFmtId="183" fontId="7" fillId="0" borderId="0" xfId="0" applyNumberFormat="1" applyFont="1" applyFill="1" applyBorder="1" applyAlignment="1">
      <alignment horizontal="right" wrapText="1"/>
    </xf>
    <xf numFmtId="184" fontId="7" fillId="0" borderId="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0" xfId="0" applyFont="1" applyAlignment="1">
      <alignment/>
    </xf>
    <xf numFmtId="191" fontId="16" fillId="0" borderId="21" xfId="0" applyNumberFormat="1" applyFont="1" applyBorder="1" applyAlignment="1">
      <alignment horizontal="left" indent="1"/>
    </xf>
    <xf numFmtId="0" fontId="8" fillId="0" borderId="21" xfId="33" applyFont="1" applyBorder="1" applyAlignment="1">
      <alignment horizontal="left" indent="2"/>
      <protection/>
    </xf>
    <xf numFmtId="0" fontId="8" fillId="0" borderId="22" xfId="33" applyFont="1" applyBorder="1" applyAlignment="1">
      <alignment horizontal="left" indent="2"/>
      <protection/>
    </xf>
    <xf numFmtId="0" fontId="18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wrapText="1"/>
    </xf>
    <xf numFmtId="0" fontId="8" fillId="0" borderId="21" xfId="33" applyFont="1" applyBorder="1" applyAlignment="1">
      <alignment horizontal="left" indent="1"/>
      <protection/>
    </xf>
    <xf numFmtId="0" fontId="8" fillId="0" borderId="22" xfId="33" applyFont="1" applyBorder="1" applyAlignment="1">
      <alignment horizontal="left" indent="1"/>
      <protection/>
    </xf>
    <xf numFmtId="177" fontId="4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ABLE27OK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[0]_laroux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view="pageBreakPreview" zoomScaleSheetLayoutView="100" zoomScalePageLayoutView="0" workbookViewId="0" topLeftCell="A1">
      <pane xSplit="1" ySplit="7" topLeftCell="B14" activePane="bottomRight" state="frozen"/>
      <selection pane="topLeft" activeCell="J5" sqref="J5:J7"/>
      <selection pane="topRight" activeCell="J5" sqref="J5:J7"/>
      <selection pane="bottomLeft" activeCell="J5" sqref="J5:J7"/>
      <selection pane="bottomRight" activeCell="C28" sqref="C28"/>
    </sheetView>
  </sheetViews>
  <sheetFormatPr defaultColWidth="9.00390625" defaultRowHeight="15.75"/>
  <cols>
    <col min="1" max="1" width="12.75390625" style="3" customWidth="1"/>
    <col min="2" max="5" width="17.25390625" style="71" customWidth="1"/>
    <col min="6" max="7" width="15.75390625" style="59" customWidth="1"/>
    <col min="8" max="8" width="19.875" style="59" customWidth="1"/>
    <col min="9" max="9" width="15.75390625" style="59" customWidth="1"/>
    <col min="10" max="10" width="14.375" style="59" customWidth="1"/>
    <col min="11" max="11" width="14.75390625" style="59" customWidth="1"/>
    <col min="12" max="16384" width="9.00390625" style="59" customWidth="1"/>
  </cols>
  <sheetData>
    <row r="1" spans="1:10" ht="24.75" customHeight="1">
      <c r="A1" s="104" t="s">
        <v>96</v>
      </c>
      <c r="B1" s="104"/>
      <c r="C1" s="104"/>
      <c r="D1" s="104"/>
      <c r="E1" s="104"/>
      <c r="F1" s="97" t="s">
        <v>97</v>
      </c>
      <c r="G1" s="97"/>
      <c r="H1" s="97"/>
      <c r="I1" s="97"/>
      <c r="J1" s="97"/>
    </row>
    <row r="2" spans="1:10" ht="24.75" customHeight="1">
      <c r="A2" s="17"/>
      <c r="B2" s="17"/>
      <c r="C2" s="17"/>
      <c r="D2" s="17"/>
      <c r="E2" s="60"/>
      <c r="F2" s="60"/>
      <c r="G2" s="18" t="s">
        <v>22</v>
      </c>
      <c r="I2" s="19"/>
      <c r="J2" s="19"/>
    </row>
    <row r="3" spans="1:10" ht="21" customHeight="1">
      <c r="A3" s="87" t="s">
        <v>93</v>
      </c>
      <c r="B3" s="88"/>
      <c r="C3" s="88"/>
      <c r="D3" s="88"/>
      <c r="E3" s="88"/>
      <c r="F3" s="98" t="s">
        <v>94</v>
      </c>
      <c r="G3" s="99"/>
      <c r="H3" s="99"/>
      <c r="I3" s="99"/>
      <c r="J3" s="99"/>
    </row>
    <row r="4" spans="1:10" s="3" customFormat="1" ht="21" customHeight="1" thickBot="1">
      <c r="A4" s="61" t="s">
        <v>31</v>
      </c>
      <c r="C4" s="21"/>
      <c r="D4" s="62"/>
      <c r="G4" s="39"/>
      <c r="H4" s="39"/>
      <c r="J4" s="22" t="s">
        <v>19</v>
      </c>
    </row>
    <row r="5" spans="1:11" s="3" customFormat="1" ht="24" customHeight="1">
      <c r="A5" s="91" t="s">
        <v>32</v>
      </c>
      <c r="B5" s="89" t="s">
        <v>33</v>
      </c>
      <c r="C5" s="90"/>
      <c r="D5" s="90"/>
      <c r="E5" s="90"/>
      <c r="F5" s="90" t="s">
        <v>18</v>
      </c>
      <c r="G5" s="90"/>
      <c r="H5" s="90"/>
      <c r="I5" s="100"/>
      <c r="J5" s="94" t="s">
        <v>21</v>
      </c>
      <c r="K5" s="59"/>
    </row>
    <row r="6" spans="1:11" s="3" customFormat="1" ht="34.5" customHeight="1">
      <c r="A6" s="92"/>
      <c r="B6" s="64" t="s">
        <v>34</v>
      </c>
      <c r="C6" s="64" t="s">
        <v>35</v>
      </c>
      <c r="D6" s="57" t="s">
        <v>89</v>
      </c>
      <c r="E6" s="101" t="s">
        <v>36</v>
      </c>
      <c r="F6" s="103" t="s">
        <v>37</v>
      </c>
      <c r="G6" s="101" t="s">
        <v>38</v>
      </c>
      <c r="H6" s="65" t="s">
        <v>39</v>
      </c>
      <c r="I6" s="66" t="s">
        <v>40</v>
      </c>
      <c r="J6" s="95"/>
      <c r="K6" s="59"/>
    </row>
    <row r="7" spans="1:11" s="67" customFormat="1" ht="25.5" customHeight="1">
      <c r="A7" s="93"/>
      <c r="B7" s="43" t="s">
        <v>24</v>
      </c>
      <c r="C7" s="42" t="s">
        <v>1</v>
      </c>
      <c r="D7" s="1" t="s">
        <v>16</v>
      </c>
      <c r="E7" s="102"/>
      <c r="F7" s="93"/>
      <c r="G7" s="102"/>
      <c r="H7" s="52" t="s">
        <v>23</v>
      </c>
      <c r="I7" s="44" t="s">
        <v>17</v>
      </c>
      <c r="J7" s="96"/>
      <c r="K7" s="59"/>
    </row>
    <row r="8" spans="1:11" s="67" customFormat="1" ht="19.5" customHeight="1">
      <c r="A8" s="68" t="s">
        <v>41</v>
      </c>
      <c r="B8" s="8">
        <f aca="true" t="shared" si="0" ref="B8:B24">SUM(C8:I8)</f>
        <v>249364155585</v>
      </c>
      <c r="C8" s="25">
        <v>71154490499</v>
      </c>
      <c r="D8" s="25">
        <v>176543803900</v>
      </c>
      <c r="E8" s="26">
        <v>674809866</v>
      </c>
      <c r="F8" s="26">
        <v>991051320</v>
      </c>
      <c r="G8" s="2">
        <v>0</v>
      </c>
      <c r="H8" s="2">
        <v>0</v>
      </c>
      <c r="I8" s="2">
        <v>0</v>
      </c>
      <c r="J8" s="31">
        <v>1996</v>
      </c>
      <c r="K8" s="59"/>
    </row>
    <row r="9" spans="1:11" s="67" customFormat="1" ht="19.5" customHeight="1">
      <c r="A9" s="68" t="s">
        <v>42</v>
      </c>
      <c r="B9" s="8">
        <f t="shared" si="0"/>
        <v>253229807769</v>
      </c>
      <c r="C9" s="25">
        <v>78933224512</v>
      </c>
      <c r="D9" s="25">
        <v>168489308458</v>
      </c>
      <c r="E9" s="26">
        <v>2695395693</v>
      </c>
      <c r="F9" s="26">
        <v>2713986240</v>
      </c>
      <c r="G9" s="26">
        <v>65703</v>
      </c>
      <c r="H9" s="2">
        <v>0</v>
      </c>
      <c r="I9" s="26">
        <v>397827163</v>
      </c>
      <c r="J9" s="31" t="s">
        <v>20</v>
      </c>
      <c r="K9" s="59"/>
    </row>
    <row r="10" spans="1:10" ht="19.5" customHeight="1">
      <c r="A10" s="68" t="s">
        <v>43</v>
      </c>
      <c r="B10" s="8">
        <f t="shared" si="0"/>
        <v>260698462082</v>
      </c>
      <c r="C10" s="8">
        <v>70273810554</v>
      </c>
      <c r="D10" s="8">
        <v>181083642108</v>
      </c>
      <c r="E10" s="8">
        <f>2010473068+1000376383-16001644</f>
        <v>2994847807</v>
      </c>
      <c r="F10" s="8">
        <v>6217814062</v>
      </c>
      <c r="G10" s="8">
        <v>128347551</v>
      </c>
      <c r="H10" s="2">
        <v>0</v>
      </c>
      <c r="I10" s="2">
        <v>0</v>
      </c>
      <c r="J10" s="31">
        <v>1998</v>
      </c>
    </row>
    <row r="11" spans="1:10" ht="19.5" customHeight="1">
      <c r="A11" s="68" t="s">
        <v>44</v>
      </c>
      <c r="B11" s="8">
        <f t="shared" si="0"/>
        <v>264871728019</v>
      </c>
      <c r="C11" s="8">
        <v>74306702505</v>
      </c>
      <c r="D11" s="8">
        <v>183901668113</v>
      </c>
      <c r="E11" s="8">
        <f>356038625+3792038+2413150756</f>
        <v>2772981419</v>
      </c>
      <c r="F11" s="8">
        <v>3224782910</v>
      </c>
      <c r="G11" s="8">
        <v>650593072</v>
      </c>
      <c r="H11" s="2">
        <v>0</v>
      </c>
      <c r="I11" s="6">
        <v>15000000</v>
      </c>
      <c r="J11" s="31">
        <v>1999</v>
      </c>
    </row>
    <row r="12" spans="1:10" ht="19.5" customHeight="1">
      <c r="A12" s="68" t="s">
        <v>45</v>
      </c>
      <c r="B12" s="8">
        <f t="shared" si="0"/>
        <v>279789163403</v>
      </c>
      <c r="C12" s="8">
        <v>70778873401</v>
      </c>
      <c r="D12" s="8">
        <v>195601376950</v>
      </c>
      <c r="E12" s="8">
        <f>448026684+753173347</f>
        <v>1201200031</v>
      </c>
      <c r="F12" s="8">
        <v>7712359244</v>
      </c>
      <c r="G12" s="8">
        <v>1384240963</v>
      </c>
      <c r="H12" s="6">
        <v>277545128</v>
      </c>
      <c r="I12" s="6">
        <v>2833567686</v>
      </c>
      <c r="J12" s="31">
        <v>2000</v>
      </c>
    </row>
    <row r="13" spans="1:10" ht="19.5" customHeight="1">
      <c r="A13" s="68" t="s">
        <v>46</v>
      </c>
      <c r="B13" s="8">
        <f t="shared" si="0"/>
        <v>303711578214</v>
      </c>
      <c r="C13" s="8">
        <v>91646368799</v>
      </c>
      <c r="D13" s="8">
        <v>200683651193</v>
      </c>
      <c r="E13" s="8">
        <f>194574211+476570322</f>
        <v>671144533</v>
      </c>
      <c r="F13" s="8">
        <v>7288775487</v>
      </c>
      <c r="G13" s="8">
        <v>1272761780</v>
      </c>
      <c r="H13" s="6">
        <v>110038422</v>
      </c>
      <c r="I13" s="6">
        <f>1808838000+230000000</f>
        <v>2038838000</v>
      </c>
      <c r="J13" s="31">
        <v>2001</v>
      </c>
    </row>
    <row r="14" spans="1:10" ht="19.5" customHeight="1">
      <c r="A14" s="68" t="s">
        <v>47</v>
      </c>
      <c r="B14" s="8">
        <f t="shared" si="0"/>
        <v>301164577264</v>
      </c>
      <c r="C14" s="8">
        <v>77671374437</v>
      </c>
      <c r="D14" s="8">
        <v>208861993937</v>
      </c>
      <c r="E14" s="8">
        <f>58783321-187882667+136389972</f>
        <v>7290626</v>
      </c>
      <c r="F14" s="8">
        <v>6758500207</v>
      </c>
      <c r="G14" s="8">
        <v>1212908822</v>
      </c>
      <c r="H14" s="6">
        <f>1401008318+4981746498</f>
        <v>6382754816</v>
      </c>
      <c r="I14" s="6">
        <f>119754419+150000000</f>
        <v>269754419</v>
      </c>
      <c r="J14" s="31">
        <v>2002</v>
      </c>
    </row>
    <row r="15" spans="1:10" ht="19.5" customHeight="1">
      <c r="A15" s="68" t="s">
        <v>48</v>
      </c>
      <c r="B15" s="8">
        <f t="shared" si="0"/>
        <v>340300000616</v>
      </c>
      <c r="C15" s="8">
        <v>87984045798</v>
      </c>
      <c r="D15" s="8">
        <v>234410545501</v>
      </c>
      <c r="E15" s="8">
        <v>146482103</v>
      </c>
      <c r="F15" s="8">
        <v>7996428247</v>
      </c>
      <c r="G15" s="8">
        <v>1438624844</v>
      </c>
      <c r="H15" s="6">
        <f>1151704642+7171908697</f>
        <v>8323613339</v>
      </c>
      <c r="I15" s="6">
        <v>260784</v>
      </c>
      <c r="J15" s="31">
        <v>2003</v>
      </c>
    </row>
    <row r="16" spans="1:10" ht="19.5" customHeight="1">
      <c r="A16" s="68" t="s">
        <v>49</v>
      </c>
      <c r="B16" s="8">
        <f t="shared" si="0"/>
        <v>352927743989</v>
      </c>
      <c r="C16" s="8">
        <v>94034019592</v>
      </c>
      <c r="D16" s="8">
        <v>241036327085</v>
      </c>
      <c r="E16" s="8">
        <v>130052172</v>
      </c>
      <c r="F16" s="8">
        <v>7559850448</v>
      </c>
      <c r="G16" s="8">
        <v>1467730084</v>
      </c>
      <c r="H16" s="6">
        <v>8089764608</v>
      </c>
      <c r="I16" s="6">
        <v>610000000</v>
      </c>
      <c r="J16" s="31">
        <v>2004</v>
      </c>
    </row>
    <row r="17" spans="1:10" ht="19.5" customHeight="1">
      <c r="A17" s="68" t="s">
        <v>50</v>
      </c>
      <c r="B17" s="8">
        <f t="shared" si="0"/>
        <v>372014122980</v>
      </c>
      <c r="C17" s="8">
        <v>93235610250</v>
      </c>
      <c r="D17" s="8">
        <v>250736694990</v>
      </c>
      <c r="E17" s="20">
        <v>-599033637</v>
      </c>
      <c r="F17" s="8">
        <v>13796220825</v>
      </c>
      <c r="G17" s="8">
        <v>1456769226</v>
      </c>
      <c r="H17" s="6">
        <v>8296573719</v>
      </c>
      <c r="I17" s="6">
        <v>5091287607</v>
      </c>
      <c r="J17" s="31">
        <v>2005</v>
      </c>
    </row>
    <row r="18" spans="1:10" ht="19.5" customHeight="1">
      <c r="A18" s="68" t="s">
        <v>51</v>
      </c>
      <c r="B18" s="8">
        <f t="shared" si="0"/>
        <v>389461701782</v>
      </c>
      <c r="C18" s="8">
        <v>94165814475</v>
      </c>
      <c r="D18" s="8">
        <v>264353993659</v>
      </c>
      <c r="E18" s="8">
        <v>238605055</v>
      </c>
      <c r="F18" s="8">
        <v>13251988905</v>
      </c>
      <c r="G18" s="8">
        <v>1913059206</v>
      </c>
      <c r="H18" s="6">
        <v>15470076298</v>
      </c>
      <c r="I18" s="6">
        <v>68164184</v>
      </c>
      <c r="J18" s="31">
        <v>2006</v>
      </c>
    </row>
    <row r="19" spans="1:10" ht="19.5" customHeight="1">
      <c r="A19" s="68" t="s">
        <v>52</v>
      </c>
      <c r="B19" s="8">
        <f t="shared" si="0"/>
        <v>398745774707</v>
      </c>
      <c r="C19" s="8">
        <v>96314580709</v>
      </c>
      <c r="D19" s="8">
        <v>268272253488</v>
      </c>
      <c r="E19" s="8">
        <f>193843768+29563127</f>
        <v>223406895</v>
      </c>
      <c r="F19" s="8">
        <v>13189557359</v>
      </c>
      <c r="G19" s="8">
        <v>1622505490</v>
      </c>
      <c r="H19" s="6">
        <v>19027588608</v>
      </c>
      <c r="I19" s="6">
        <v>95882158</v>
      </c>
      <c r="J19" s="31">
        <v>2007</v>
      </c>
    </row>
    <row r="20" spans="1:10" ht="19.5" customHeight="1">
      <c r="A20" s="68" t="s">
        <v>53</v>
      </c>
      <c r="B20" s="8">
        <f t="shared" si="0"/>
        <v>411816501103</v>
      </c>
      <c r="C20" s="8">
        <v>94496260586</v>
      </c>
      <c r="D20" s="8">
        <v>278201325733</v>
      </c>
      <c r="E20" s="8">
        <f>128858003+23560195</f>
        <v>152418198</v>
      </c>
      <c r="F20" s="8">
        <v>17843393790</v>
      </c>
      <c r="G20" s="8">
        <v>2069296139</v>
      </c>
      <c r="H20" s="6">
        <v>18984120985</v>
      </c>
      <c r="I20" s="6">
        <v>69685672</v>
      </c>
      <c r="J20" s="31">
        <v>2008</v>
      </c>
    </row>
    <row r="21" spans="1:10" ht="19.5" customHeight="1">
      <c r="A21" s="68" t="s">
        <v>54</v>
      </c>
      <c r="B21" s="8">
        <f t="shared" si="0"/>
        <v>410884541614</v>
      </c>
      <c r="C21" s="8">
        <v>98177736449</v>
      </c>
      <c r="D21" s="8">
        <v>273180126999</v>
      </c>
      <c r="E21" s="8">
        <f>18050457+15202342</f>
        <v>33252799</v>
      </c>
      <c r="F21" s="8">
        <v>17306527788</v>
      </c>
      <c r="G21" s="8">
        <v>2181739927</v>
      </c>
      <c r="H21" s="6">
        <v>19686186881</v>
      </c>
      <c r="I21" s="6">
        <v>318970771</v>
      </c>
      <c r="J21" s="31">
        <v>2009</v>
      </c>
    </row>
    <row r="22" spans="1:10" ht="19.5" customHeight="1">
      <c r="A22" s="68" t="s">
        <v>90</v>
      </c>
      <c r="B22" s="8">
        <v>464458459054</v>
      </c>
      <c r="C22" s="8">
        <v>120049443936</v>
      </c>
      <c r="D22" s="8">
        <v>298947893346</v>
      </c>
      <c r="E22" s="8">
        <v>43233767</v>
      </c>
      <c r="F22" s="8">
        <v>17626078804</v>
      </c>
      <c r="G22" s="8">
        <v>2331383518</v>
      </c>
      <c r="H22" s="6">
        <v>24848276334</v>
      </c>
      <c r="I22" s="6">
        <v>612149349</v>
      </c>
      <c r="J22" s="31">
        <v>2010</v>
      </c>
    </row>
    <row r="23" spans="1:10" ht="19.5" customHeight="1">
      <c r="A23" s="68" t="s">
        <v>91</v>
      </c>
      <c r="B23" s="8">
        <f t="shared" si="0"/>
        <v>505402769169</v>
      </c>
      <c r="C23" s="8">
        <f aca="true" t="shared" si="1" ref="C23:I23">SUM(C24:C35)</f>
        <v>140616153685</v>
      </c>
      <c r="D23" s="8">
        <f t="shared" si="1"/>
        <v>319510826457</v>
      </c>
      <c r="E23" s="8">
        <f t="shared" si="1"/>
        <v>65961312</v>
      </c>
      <c r="F23" s="8">
        <f t="shared" si="1"/>
        <v>16447871960</v>
      </c>
      <c r="G23" s="8">
        <f t="shared" si="1"/>
        <v>2711501104</v>
      </c>
      <c r="H23" s="6">
        <f t="shared" si="1"/>
        <v>25698690723</v>
      </c>
      <c r="I23" s="6">
        <f t="shared" si="1"/>
        <v>351763928</v>
      </c>
      <c r="J23" s="31">
        <v>2011</v>
      </c>
    </row>
    <row r="24" spans="1:10" ht="18.75" customHeight="1">
      <c r="A24" s="82" t="s">
        <v>55</v>
      </c>
      <c r="B24" s="9">
        <f t="shared" si="0"/>
        <v>54774493446</v>
      </c>
      <c r="C24" s="10">
        <v>23451203480</v>
      </c>
      <c r="D24" s="10">
        <v>26636997535</v>
      </c>
      <c r="E24" s="10">
        <v>2859285</v>
      </c>
      <c r="F24" s="10">
        <v>2202950031</v>
      </c>
      <c r="G24" s="10">
        <v>202114560</v>
      </c>
      <c r="H24" s="7">
        <v>2277321312</v>
      </c>
      <c r="I24" s="7">
        <v>1047243</v>
      </c>
      <c r="J24" s="32" t="s">
        <v>2</v>
      </c>
    </row>
    <row r="25" spans="1:10" ht="18.75" customHeight="1">
      <c r="A25" s="82" t="s">
        <v>56</v>
      </c>
      <c r="B25" s="9">
        <f aca="true" t="shared" si="2" ref="B25:B35">SUM(C25:I25)</f>
        <v>60697149974</v>
      </c>
      <c r="C25" s="10">
        <v>37785598680</v>
      </c>
      <c r="D25" s="10">
        <v>20202651492</v>
      </c>
      <c r="E25" s="10">
        <v>3924338</v>
      </c>
      <c r="F25" s="13">
        <v>-12281350</v>
      </c>
      <c r="G25" s="10">
        <v>486074952</v>
      </c>
      <c r="H25" s="7">
        <v>2276363399</v>
      </c>
      <c r="I25" s="13">
        <v>-45181537</v>
      </c>
      <c r="J25" s="32" t="s">
        <v>3</v>
      </c>
    </row>
    <row r="26" spans="1:10" ht="18.75" customHeight="1">
      <c r="A26" s="82" t="s">
        <v>57</v>
      </c>
      <c r="B26" s="9">
        <f t="shared" si="2"/>
        <v>42611216234</v>
      </c>
      <c r="C26" s="10">
        <v>6928136745</v>
      </c>
      <c r="D26" s="10">
        <v>28885752725</v>
      </c>
      <c r="E26" s="10">
        <v>7512453</v>
      </c>
      <c r="F26" s="10">
        <v>3770827677</v>
      </c>
      <c r="G26" s="13">
        <v>-6541736</v>
      </c>
      <c r="H26" s="5">
        <v>2915118728</v>
      </c>
      <c r="I26" s="7">
        <v>110409642</v>
      </c>
      <c r="J26" s="32" t="s">
        <v>4</v>
      </c>
    </row>
    <row r="27" spans="1:10" ht="18.75" customHeight="1">
      <c r="A27" s="82" t="s">
        <v>58</v>
      </c>
      <c r="B27" s="9">
        <f t="shared" si="2"/>
        <v>33552617995</v>
      </c>
      <c r="C27" s="10">
        <v>4389374312</v>
      </c>
      <c r="D27" s="10">
        <v>25137184708</v>
      </c>
      <c r="E27" s="10">
        <v>3458504</v>
      </c>
      <c r="F27" s="10">
        <v>1840836985</v>
      </c>
      <c r="G27" s="10">
        <v>223138962</v>
      </c>
      <c r="H27" s="5">
        <v>1872068026</v>
      </c>
      <c r="I27" s="5">
        <v>86556498</v>
      </c>
      <c r="J27" s="32" t="s">
        <v>5</v>
      </c>
    </row>
    <row r="28" spans="1:10" ht="18.75" customHeight="1">
      <c r="A28" s="82" t="s">
        <v>59</v>
      </c>
      <c r="B28" s="9">
        <f t="shared" si="2"/>
        <v>40021413828</v>
      </c>
      <c r="C28" s="10">
        <v>9984912914</v>
      </c>
      <c r="D28" s="10">
        <v>27983258606</v>
      </c>
      <c r="E28" s="10">
        <v>918025</v>
      </c>
      <c r="F28" s="10">
        <v>200779789</v>
      </c>
      <c r="G28" s="10">
        <v>482682686</v>
      </c>
      <c r="H28" s="5">
        <v>1815166319</v>
      </c>
      <c r="I28" s="13">
        <v>-446304511</v>
      </c>
      <c r="J28" s="32" t="s">
        <v>6</v>
      </c>
    </row>
    <row r="29" spans="1:10" ht="18.75" customHeight="1">
      <c r="A29" s="82" t="s">
        <v>60</v>
      </c>
      <c r="B29" s="9">
        <f t="shared" si="2"/>
        <v>34630424244</v>
      </c>
      <c r="C29" s="10">
        <v>4841316716</v>
      </c>
      <c r="D29" s="10">
        <v>26710195292</v>
      </c>
      <c r="E29" s="5">
        <v>9460051</v>
      </c>
      <c r="F29" s="10">
        <v>864302277</v>
      </c>
      <c r="G29" s="13">
        <v>-5801529</v>
      </c>
      <c r="H29" s="5">
        <v>2112551901</v>
      </c>
      <c r="I29" s="7">
        <v>98399536</v>
      </c>
      <c r="J29" s="32" t="s">
        <v>7</v>
      </c>
    </row>
    <row r="30" spans="1:10" ht="18.75" customHeight="1">
      <c r="A30" s="82" t="s">
        <v>61</v>
      </c>
      <c r="B30" s="9">
        <f t="shared" si="2"/>
        <v>57042740972</v>
      </c>
      <c r="C30" s="10">
        <v>28092431641</v>
      </c>
      <c r="D30" s="10">
        <v>25153111917</v>
      </c>
      <c r="E30" s="10">
        <v>4210894</v>
      </c>
      <c r="F30" s="10">
        <v>1494583712</v>
      </c>
      <c r="G30" s="10">
        <v>353725330</v>
      </c>
      <c r="H30" s="5">
        <v>1859488896</v>
      </c>
      <c r="I30" s="5">
        <v>85188582</v>
      </c>
      <c r="J30" s="32" t="s">
        <v>8</v>
      </c>
    </row>
    <row r="31" spans="1:10" ht="18.75" customHeight="1">
      <c r="A31" s="82" t="s">
        <v>62</v>
      </c>
      <c r="B31" s="9">
        <f t="shared" si="2"/>
        <v>41379189758</v>
      </c>
      <c r="C31" s="10">
        <v>9306007479</v>
      </c>
      <c r="D31" s="10">
        <v>28804560161</v>
      </c>
      <c r="E31" s="10">
        <v>9275915</v>
      </c>
      <c r="F31" s="10">
        <v>846470193</v>
      </c>
      <c r="G31" s="10">
        <v>339798592</v>
      </c>
      <c r="H31" s="5">
        <v>1987713118</v>
      </c>
      <c r="I31" s="7">
        <v>85364300</v>
      </c>
      <c r="J31" s="32" t="s">
        <v>9</v>
      </c>
    </row>
    <row r="32" spans="1:10" ht="18.75" customHeight="1">
      <c r="A32" s="82" t="s">
        <v>63</v>
      </c>
      <c r="B32" s="9">
        <f t="shared" si="2"/>
        <v>36330080565</v>
      </c>
      <c r="C32" s="10">
        <v>5276585219</v>
      </c>
      <c r="D32" s="10">
        <v>27005002404</v>
      </c>
      <c r="E32" s="10">
        <v>8479387</v>
      </c>
      <c r="F32" s="10">
        <v>1453966321</v>
      </c>
      <c r="G32" s="13">
        <v>-5124742</v>
      </c>
      <c r="H32" s="5">
        <v>2489029921</v>
      </c>
      <c r="I32" s="5">
        <v>102142055</v>
      </c>
      <c r="J32" s="32" t="s">
        <v>10</v>
      </c>
    </row>
    <row r="33" spans="1:10" ht="18.75" customHeight="1">
      <c r="A33" s="82" t="s">
        <v>64</v>
      </c>
      <c r="B33" s="9">
        <f t="shared" si="2"/>
        <v>35106664869</v>
      </c>
      <c r="C33" s="10">
        <v>3321714824</v>
      </c>
      <c r="D33" s="10">
        <v>26731557239</v>
      </c>
      <c r="E33" s="10">
        <v>4776255</v>
      </c>
      <c r="F33" s="10">
        <v>2586520500</v>
      </c>
      <c r="G33" s="10">
        <v>306670691</v>
      </c>
      <c r="H33" s="5">
        <v>2054597601</v>
      </c>
      <c r="I33" s="5">
        <v>100827759</v>
      </c>
      <c r="J33" s="32" t="s">
        <v>11</v>
      </c>
    </row>
    <row r="34" spans="1:10" ht="18.75" customHeight="1">
      <c r="A34" s="82" t="s">
        <v>65</v>
      </c>
      <c r="B34" s="9">
        <f t="shared" si="2"/>
        <v>33473527608</v>
      </c>
      <c r="C34" s="10">
        <v>3734580009</v>
      </c>
      <c r="D34" s="10">
        <v>27236375783</v>
      </c>
      <c r="E34" s="10">
        <v>1889603</v>
      </c>
      <c r="F34" s="10">
        <v>121796220</v>
      </c>
      <c r="G34" s="10">
        <v>339413695</v>
      </c>
      <c r="H34" s="5">
        <v>1952933686</v>
      </c>
      <c r="I34" s="5">
        <v>86538612</v>
      </c>
      <c r="J34" s="32" t="s">
        <v>12</v>
      </c>
    </row>
    <row r="35" spans="1:10" ht="18.75" customHeight="1" thickBot="1">
      <c r="A35" s="83" t="s">
        <v>66</v>
      </c>
      <c r="B35" s="47">
        <f t="shared" si="2"/>
        <v>35783249676</v>
      </c>
      <c r="C35" s="4">
        <v>3504291666</v>
      </c>
      <c r="D35" s="4">
        <v>29024178595</v>
      </c>
      <c r="E35" s="4">
        <v>9196602</v>
      </c>
      <c r="F35" s="4">
        <v>1077119605</v>
      </c>
      <c r="G35" s="34">
        <v>-4650357</v>
      </c>
      <c r="H35" s="11">
        <v>2086337816</v>
      </c>
      <c r="I35" s="11">
        <v>86775749</v>
      </c>
      <c r="J35" s="33" t="s">
        <v>13</v>
      </c>
    </row>
  </sheetData>
  <sheetProtection/>
  <mergeCells count="11">
    <mergeCell ref="A1:E1"/>
    <mergeCell ref="A3:E3"/>
    <mergeCell ref="B5:E5"/>
    <mergeCell ref="A5:A7"/>
    <mergeCell ref="J5:J7"/>
    <mergeCell ref="F1:J1"/>
    <mergeCell ref="F3:J3"/>
    <mergeCell ref="F5:I5"/>
    <mergeCell ref="E6:E7"/>
    <mergeCell ref="F6:F7"/>
    <mergeCell ref="G6:G7"/>
  </mergeCells>
  <printOptions horizontalCentered="1"/>
  <pageMargins left="0.7874015748031497" right="0.7874015748031497" top="1.3779527559055118" bottom="0.7086614173228347" header="0.3937007874015748" footer="0.3937007874015748"/>
  <pageSetup firstPageNumber="162" useFirstPageNumber="1" horizontalDpi="600" verticalDpi="600" orientation="portrait" paperSize="9" scale="97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GridLines="0" view="pageBreakPreview" zoomScaleSheetLayoutView="100" zoomScalePageLayoutView="0" workbookViewId="0" topLeftCell="A1">
      <pane xSplit="1" ySplit="7" topLeftCell="C14" activePane="bottomRight" state="frozen"/>
      <selection pane="topLeft" activeCell="J5" sqref="J5:J7"/>
      <selection pane="topRight" activeCell="J5" sqref="J5:J7"/>
      <selection pane="bottomLeft" activeCell="J5" sqref="J5:J7"/>
      <selection pane="bottomRight" activeCell="D33" sqref="D33"/>
    </sheetView>
  </sheetViews>
  <sheetFormatPr defaultColWidth="9.00390625" defaultRowHeight="15.75"/>
  <cols>
    <col min="1" max="1" width="10.125" style="3" customWidth="1"/>
    <col min="2" max="4" width="14.25390625" style="71" customWidth="1"/>
    <col min="5" max="6" width="14.25390625" style="59" customWidth="1"/>
    <col min="7" max="9" width="22.125" style="59" customWidth="1"/>
    <col min="10" max="10" width="14.75390625" style="59" customWidth="1"/>
    <col min="11" max="11" width="13.375" style="59" customWidth="1"/>
    <col min="12" max="16384" width="9.00390625" style="59" customWidth="1"/>
  </cols>
  <sheetData>
    <row r="1" spans="1:10" ht="24.75" customHeight="1">
      <c r="A1" s="104" t="s">
        <v>98</v>
      </c>
      <c r="B1" s="104"/>
      <c r="C1" s="104"/>
      <c r="D1" s="104"/>
      <c r="E1" s="104"/>
      <c r="F1" s="104"/>
      <c r="G1" s="97" t="s">
        <v>99</v>
      </c>
      <c r="H1" s="97"/>
      <c r="I1" s="97"/>
      <c r="J1" s="97"/>
    </row>
    <row r="2" spans="1:9" ht="24.75" customHeight="1">
      <c r="A2" s="37"/>
      <c r="B2" s="67"/>
      <c r="C2" s="41"/>
      <c r="F2" s="18"/>
      <c r="G2" s="18"/>
      <c r="I2" s="18"/>
    </row>
    <row r="3" spans="1:10" ht="21" customHeight="1">
      <c r="A3" s="111" t="s">
        <v>95</v>
      </c>
      <c r="B3" s="112"/>
      <c r="C3" s="112"/>
      <c r="D3" s="112"/>
      <c r="E3" s="112"/>
      <c r="F3" s="112"/>
      <c r="G3" s="98" t="s">
        <v>94</v>
      </c>
      <c r="H3" s="99"/>
      <c r="I3" s="99"/>
      <c r="J3" s="99"/>
    </row>
    <row r="4" spans="1:10" s="3" customFormat="1" ht="21" customHeight="1" thickBot="1">
      <c r="A4" s="38" t="s">
        <v>67</v>
      </c>
      <c r="B4" s="38"/>
      <c r="C4" s="38"/>
      <c r="D4" s="38"/>
      <c r="E4" s="23"/>
      <c r="F4" s="39"/>
      <c r="G4" s="40"/>
      <c r="H4" s="39"/>
      <c r="I4" s="40"/>
      <c r="J4" s="22" t="s">
        <v>25</v>
      </c>
    </row>
    <row r="5" spans="1:10" s="3" customFormat="1" ht="24" customHeight="1">
      <c r="A5" s="91" t="s">
        <v>68</v>
      </c>
      <c r="B5" s="108" t="s">
        <v>69</v>
      </c>
      <c r="C5" s="109"/>
      <c r="D5" s="109"/>
      <c r="E5" s="109"/>
      <c r="F5" s="110"/>
      <c r="G5" s="45"/>
      <c r="H5" s="72"/>
      <c r="I5" s="73"/>
      <c r="J5" s="105" t="s">
        <v>26</v>
      </c>
    </row>
    <row r="6" spans="1:10" s="3" customFormat="1" ht="34.5" customHeight="1">
      <c r="A6" s="92"/>
      <c r="B6" s="64" t="s">
        <v>34</v>
      </c>
      <c r="C6" s="74" t="s">
        <v>70</v>
      </c>
      <c r="D6" s="58" t="s">
        <v>92</v>
      </c>
      <c r="E6" s="75" t="s">
        <v>71</v>
      </c>
      <c r="F6" s="76" t="s">
        <v>72</v>
      </c>
      <c r="G6" s="63" t="s">
        <v>73</v>
      </c>
      <c r="H6" s="85" t="s">
        <v>100</v>
      </c>
      <c r="I6" s="86" t="s">
        <v>102</v>
      </c>
      <c r="J6" s="106"/>
    </row>
    <row r="7" spans="1:10" s="67" customFormat="1" ht="25.5" customHeight="1">
      <c r="A7" s="93"/>
      <c r="B7" s="43" t="s">
        <v>0</v>
      </c>
      <c r="C7" s="52" t="s">
        <v>14</v>
      </c>
      <c r="D7" s="43" t="s">
        <v>15</v>
      </c>
      <c r="E7" s="53" t="s">
        <v>27</v>
      </c>
      <c r="F7" s="54" t="s">
        <v>28</v>
      </c>
      <c r="G7" s="54" t="s">
        <v>29</v>
      </c>
      <c r="H7" s="55" t="s">
        <v>101</v>
      </c>
      <c r="I7" s="56" t="s">
        <v>103</v>
      </c>
      <c r="J7" s="107"/>
    </row>
    <row r="8" spans="1:10" s="67" customFormat="1" ht="18.75" customHeight="1">
      <c r="A8" s="68" t="s">
        <v>74</v>
      </c>
      <c r="B8" s="8">
        <f aca="true" t="shared" si="0" ref="B8:B35">SUM(C8:F8)</f>
        <v>220674027532</v>
      </c>
      <c r="C8" s="26">
        <v>220674027532</v>
      </c>
      <c r="D8" s="30">
        <v>0</v>
      </c>
      <c r="E8" s="2">
        <v>0</v>
      </c>
      <c r="F8" s="2">
        <v>0</v>
      </c>
      <c r="G8" s="2">
        <v>0</v>
      </c>
      <c r="H8" s="26">
        <f>'表11'!B8-'表11-1'!B8+G8</f>
        <v>28690128053</v>
      </c>
      <c r="I8" s="6">
        <v>30433547556</v>
      </c>
      <c r="J8" s="31">
        <v>1996</v>
      </c>
    </row>
    <row r="9" spans="1:10" s="67" customFormat="1" ht="18.75" customHeight="1">
      <c r="A9" s="68" t="s">
        <v>75</v>
      </c>
      <c r="B9" s="8">
        <f t="shared" si="0"/>
        <v>238726129516</v>
      </c>
      <c r="C9" s="26">
        <v>238715149516</v>
      </c>
      <c r="D9" s="29">
        <v>10980000</v>
      </c>
      <c r="E9" s="2">
        <v>0</v>
      </c>
      <c r="F9" s="2">
        <v>0</v>
      </c>
      <c r="G9" s="2">
        <v>0</v>
      </c>
      <c r="H9" s="26">
        <f>'表11'!B9-'表11-1'!B9+G9</f>
        <v>14503678253</v>
      </c>
      <c r="I9" s="6">
        <v>44937225809</v>
      </c>
      <c r="J9" s="31" t="s">
        <v>30</v>
      </c>
    </row>
    <row r="10" spans="1:10" ht="18.75" customHeight="1">
      <c r="A10" s="68" t="s">
        <v>76</v>
      </c>
      <c r="B10" s="6">
        <f t="shared" si="0"/>
        <v>264754764678</v>
      </c>
      <c r="C10" s="6">
        <v>264452961791</v>
      </c>
      <c r="D10" s="28">
        <v>-5655000</v>
      </c>
      <c r="E10" s="2">
        <v>0</v>
      </c>
      <c r="F10" s="6">
        <v>307457887</v>
      </c>
      <c r="G10" s="2">
        <v>0</v>
      </c>
      <c r="H10" s="12">
        <f>'表11'!B10-'表11-1'!B10+G10</f>
        <v>-4056302596</v>
      </c>
      <c r="I10" s="6">
        <v>40880923213</v>
      </c>
      <c r="J10" s="31">
        <v>1998</v>
      </c>
    </row>
    <row r="11" spans="1:10" ht="18.75" customHeight="1">
      <c r="A11" s="68" t="s">
        <v>77</v>
      </c>
      <c r="B11" s="6">
        <f t="shared" si="0"/>
        <v>290896502535</v>
      </c>
      <c r="C11" s="6">
        <v>290693501255</v>
      </c>
      <c r="D11" s="29">
        <v>810700</v>
      </c>
      <c r="E11" s="6">
        <v>10683354</v>
      </c>
      <c r="F11" s="6">
        <f>191507226</f>
        <v>191507226</v>
      </c>
      <c r="G11" s="2">
        <v>0</v>
      </c>
      <c r="H11" s="12">
        <f>'表11'!B11-'表11-1'!B11+G11</f>
        <v>-26024774516</v>
      </c>
      <c r="I11" s="6">
        <f aca="true" t="shared" si="1" ref="I11:I18">I10+H11</f>
        <v>14856148697</v>
      </c>
      <c r="J11" s="31">
        <v>1999</v>
      </c>
    </row>
    <row r="12" spans="1:10" ht="18.75" customHeight="1">
      <c r="A12" s="68" t="s">
        <v>78</v>
      </c>
      <c r="B12" s="6">
        <f t="shared" si="0"/>
        <v>287189993338</v>
      </c>
      <c r="C12" s="6">
        <v>287454249874</v>
      </c>
      <c r="D12" s="28">
        <v>-4983450</v>
      </c>
      <c r="E12" s="2">
        <v>0</v>
      </c>
      <c r="F12" s="12">
        <f>-274273086+15000000</f>
        <v>-259273086</v>
      </c>
      <c r="G12" s="2">
        <v>0</v>
      </c>
      <c r="H12" s="12">
        <f>'表11'!B12-'表11-1'!B12+G12</f>
        <v>-7400829935</v>
      </c>
      <c r="I12" s="6">
        <f t="shared" si="1"/>
        <v>7455318762</v>
      </c>
      <c r="J12" s="31">
        <v>2000</v>
      </c>
    </row>
    <row r="13" spans="1:10" ht="18.75" customHeight="1">
      <c r="A13" s="68" t="s">
        <v>46</v>
      </c>
      <c r="B13" s="6">
        <f t="shared" si="0"/>
        <v>305173126781</v>
      </c>
      <c r="C13" s="6">
        <v>305279511962</v>
      </c>
      <c r="D13" s="29">
        <v>7857260</v>
      </c>
      <c r="E13" s="2">
        <v>0</v>
      </c>
      <c r="F13" s="12">
        <f>285979-114528420</f>
        <v>-114242441</v>
      </c>
      <c r="G13" s="2">
        <v>0</v>
      </c>
      <c r="H13" s="12">
        <f>'表11'!B13-'表11-1'!B13+G13</f>
        <v>-1461548567</v>
      </c>
      <c r="I13" s="6">
        <f t="shared" si="1"/>
        <v>5993770195</v>
      </c>
      <c r="J13" s="31">
        <v>2001</v>
      </c>
    </row>
    <row r="14" spans="1:10" ht="18.75" customHeight="1">
      <c r="A14" s="68" t="s">
        <v>47</v>
      </c>
      <c r="B14" s="6">
        <f t="shared" si="0"/>
        <v>349535260968</v>
      </c>
      <c r="C14" s="6">
        <v>349312339673</v>
      </c>
      <c r="D14" s="29">
        <v>6694476</v>
      </c>
      <c r="E14" s="8">
        <v>316390426</v>
      </c>
      <c r="F14" s="12">
        <f>-110163607+10000000</f>
        <v>-100163607</v>
      </c>
      <c r="G14" s="6">
        <v>50000000000</v>
      </c>
      <c r="H14" s="26">
        <f>'表11'!B14-'表11-1'!B14+G14</f>
        <v>1629316296</v>
      </c>
      <c r="I14" s="6">
        <f t="shared" si="1"/>
        <v>7623086491</v>
      </c>
      <c r="J14" s="31">
        <v>2002</v>
      </c>
    </row>
    <row r="15" spans="1:10" ht="18.75" customHeight="1">
      <c r="A15" s="68" t="s">
        <v>48</v>
      </c>
      <c r="B15" s="6">
        <f t="shared" si="0"/>
        <v>351410717574</v>
      </c>
      <c r="C15" s="6">
        <v>351184291072</v>
      </c>
      <c r="D15" s="28">
        <v>-15703986</v>
      </c>
      <c r="E15" s="8">
        <v>242130488</v>
      </c>
      <c r="F15" s="2">
        <v>0</v>
      </c>
      <c r="G15" s="6">
        <f>120500000000-105500000000</f>
        <v>15000000000</v>
      </c>
      <c r="H15" s="50">
        <f>'表11'!B15-'表11-1'!B15+G15</f>
        <v>3889283042</v>
      </c>
      <c r="I15" s="6">
        <f t="shared" si="1"/>
        <v>11512369533</v>
      </c>
      <c r="J15" s="31">
        <v>2003</v>
      </c>
    </row>
    <row r="16" spans="1:10" ht="18.75" customHeight="1">
      <c r="A16" s="68" t="s">
        <v>49</v>
      </c>
      <c r="B16" s="6">
        <v>380775211580</v>
      </c>
      <c r="C16" s="6">
        <v>380521410401</v>
      </c>
      <c r="D16" s="30">
        <v>0</v>
      </c>
      <c r="E16" s="8">
        <v>133625452</v>
      </c>
      <c r="F16" s="6">
        <v>120175727</v>
      </c>
      <c r="G16" s="6">
        <v>29000000000</v>
      </c>
      <c r="H16" s="50">
        <f>'表11'!B16-'表11-1'!B16+G16</f>
        <v>1152532409</v>
      </c>
      <c r="I16" s="6">
        <f t="shared" si="1"/>
        <v>12664901942</v>
      </c>
      <c r="J16" s="31">
        <v>2004</v>
      </c>
    </row>
    <row r="17" spans="1:10" ht="18.75" customHeight="1">
      <c r="A17" s="68" t="s">
        <v>50</v>
      </c>
      <c r="B17" s="6">
        <v>361413750040</v>
      </c>
      <c r="C17" s="6">
        <v>359985092118</v>
      </c>
      <c r="D17" s="30">
        <v>0</v>
      </c>
      <c r="E17" s="8">
        <v>537414605</v>
      </c>
      <c r="F17" s="6">
        <v>891243317</v>
      </c>
      <c r="G17" s="12">
        <v>-10500000000</v>
      </c>
      <c r="H17" s="50">
        <f>'表11'!B17-'表11-1'!B17+G17</f>
        <v>100372940</v>
      </c>
      <c r="I17" s="6">
        <f t="shared" si="1"/>
        <v>12765274882</v>
      </c>
      <c r="J17" s="31">
        <v>2005</v>
      </c>
    </row>
    <row r="18" spans="1:10" ht="18.75" customHeight="1">
      <c r="A18" s="68" t="s">
        <v>79</v>
      </c>
      <c r="B18" s="6">
        <v>385078875260</v>
      </c>
      <c r="C18" s="6">
        <v>384450909205</v>
      </c>
      <c r="D18" s="30">
        <v>0</v>
      </c>
      <c r="E18" s="8">
        <v>627018764</v>
      </c>
      <c r="F18" s="6">
        <v>947291</v>
      </c>
      <c r="G18" s="12">
        <v>-7500000000</v>
      </c>
      <c r="H18" s="51">
        <f>'表11'!B18-'表11-1'!B18+G18</f>
        <v>-3117173478</v>
      </c>
      <c r="I18" s="6">
        <f t="shared" si="1"/>
        <v>9648101404</v>
      </c>
      <c r="J18" s="31">
        <v>2006</v>
      </c>
    </row>
    <row r="19" spans="1:10" ht="18.75" customHeight="1">
      <c r="A19" s="68" t="s">
        <v>80</v>
      </c>
      <c r="B19" s="6">
        <f>SUM(C19:F19)</f>
        <v>402853658784</v>
      </c>
      <c r="C19" s="6">
        <v>402021199697</v>
      </c>
      <c r="D19" s="30">
        <v>0</v>
      </c>
      <c r="E19" s="8">
        <f>823228011+223291</f>
        <v>823451302</v>
      </c>
      <c r="F19" s="6">
        <f>6359189+390155+2258441</f>
        <v>9007785</v>
      </c>
      <c r="G19" s="6">
        <v>7000000000</v>
      </c>
      <c r="H19" s="26">
        <f>'表11'!B19-'表11-1'!B19+G19</f>
        <v>2892115923</v>
      </c>
      <c r="I19" s="6">
        <f>I18+H19</f>
        <v>12540217327</v>
      </c>
      <c r="J19" s="31">
        <v>2007</v>
      </c>
    </row>
    <row r="20" spans="1:10" ht="18.75" customHeight="1">
      <c r="A20" s="68" t="s">
        <v>81</v>
      </c>
      <c r="B20" s="6">
        <f>SUM(C20:F20)</f>
        <v>427721350388</v>
      </c>
      <c r="C20" s="6">
        <v>426627481082</v>
      </c>
      <c r="D20" s="30">
        <v>0</v>
      </c>
      <c r="E20" s="8">
        <f>1631919420-271653025-266661100</f>
        <v>1093605295</v>
      </c>
      <c r="F20" s="6">
        <f>-1908617+250191+1922437</f>
        <v>264011</v>
      </c>
      <c r="G20" s="6">
        <v>12500000000</v>
      </c>
      <c r="H20" s="12">
        <f>'表11'!B20-'表11-1'!B20+G20</f>
        <v>-3404849285</v>
      </c>
      <c r="I20" s="6">
        <f>I19+H20</f>
        <v>9135368042</v>
      </c>
      <c r="J20" s="31">
        <v>2008</v>
      </c>
    </row>
    <row r="21" spans="1:10" ht="18.75" customHeight="1">
      <c r="A21" s="68" t="s">
        <v>54</v>
      </c>
      <c r="B21" s="6">
        <f>SUM(C21:F21)</f>
        <v>451240469447</v>
      </c>
      <c r="C21" s="6">
        <v>451615251337</v>
      </c>
      <c r="D21" s="30">
        <v>0</v>
      </c>
      <c r="E21" s="28">
        <f>720996407-901292983-343253597</f>
        <v>-523550173</v>
      </c>
      <c r="F21" s="6">
        <f>3832116+76141+144860026</f>
        <v>148768283</v>
      </c>
      <c r="G21" s="6">
        <v>41000000000</v>
      </c>
      <c r="H21" s="26">
        <f>'表11'!B21-'表11-1'!B21+G21</f>
        <v>644072167</v>
      </c>
      <c r="I21" s="6">
        <v>9779440209</v>
      </c>
      <c r="J21" s="31">
        <v>2009</v>
      </c>
    </row>
    <row r="22" spans="1:10" ht="18.75" customHeight="1">
      <c r="A22" s="68" t="s">
        <v>90</v>
      </c>
      <c r="B22" s="6">
        <v>459037274167</v>
      </c>
      <c r="C22" s="6">
        <v>459344907239</v>
      </c>
      <c r="D22" s="30">
        <v>0</v>
      </c>
      <c r="E22" s="28">
        <v>-312308600</v>
      </c>
      <c r="F22" s="6">
        <v>4675528</v>
      </c>
      <c r="G22" s="12">
        <v>-8300000000</v>
      </c>
      <c r="H22" s="12">
        <v>-2878815113</v>
      </c>
      <c r="I22" s="6">
        <v>6900625096</v>
      </c>
      <c r="J22" s="31">
        <v>2010</v>
      </c>
    </row>
    <row r="23" spans="1:10" ht="18.75" customHeight="1">
      <c r="A23" s="68" t="s">
        <v>91</v>
      </c>
      <c r="B23" s="6">
        <f>SUM(C23:F23)</f>
        <v>483330942550</v>
      </c>
      <c r="C23" s="6">
        <f>SUM(C24:C35)</f>
        <v>482447380497</v>
      </c>
      <c r="D23" s="2">
        <f>SUM(D24:D35)</f>
        <v>0</v>
      </c>
      <c r="E23" s="8">
        <f>SUM(E24:E35)</f>
        <v>442138694</v>
      </c>
      <c r="F23" s="6">
        <f>SUM(F24:F35)</f>
        <v>441423359</v>
      </c>
      <c r="G23" s="12">
        <f>SUM(G24:G35)</f>
        <v>-21700000000</v>
      </c>
      <c r="H23" s="26">
        <f>'表11'!B23-'表11-1'!B23+G23</f>
        <v>371826619</v>
      </c>
      <c r="I23" s="6">
        <f>I22+H23</f>
        <v>7272451715</v>
      </c>
      <c r="J23" s="31">
        <v>2011</v>
      </c>
    </row>
    <row r="24" spans="1:10" ht="18.75" customHeight="1">
      <c r="A24" s="69" t="s">
        <v>82</v>
      </c>
      <c r="B24" s="7">
        <f t="shared" si="0"/>
        <v>45790483331</v>
      </c>
      <c r="C24" s="10">
        <v>45642971847</v>
      </c>
      <c r="D24" s="27">
        <v>0</v>
      </c>
      <c r="E24" s="10">
        <v>78024621</v>
      </c>
      <c r="F24" s="7">
        <v>69486863</v>
      </c>
      <c r="G24" s="13">
        <v>-6200000000</v>
      </c>
      <c r="H24" s="49">
        <f>'表11'!B24-'表11-1'!B24+G24</f>
        <v>2784010115</v>
      </c>
      <c r="I24" s="15">
        <f>I22+H24</f>
        <v>9684635211</v>
      </c>
      <c r="J24" s="32" t="s">
        <v>2</v>
      </c>
    </row>
    <row r="25" spans="1:10" ht="18.75" customHeight="1">
      <c r="A25" s="69" t="s">
        <v>83</v>
      </c>
      <c r="B25" s="7">
        <f t="shared" si="0"/>
        <v>30300931787</v>
      </c>
      <c r="C25" s="10">
        <v>30314625114</v>
      </c>
      <c r="D25" s="27">
        <v>0</v>
      </c>
      <c r="E25" s="14">
        <v>-13719603</v>
      </c>
      <c r="F25" s="7">
        <v>26276</v>
      </c>
      <c r="G25" s="13">
        <v>-23300000000</v>
      </c>
      <c r="H25" s="49">
        <f>'表11'!B25-'表11-1'!B25+G25</f>
        <v>7096218187</v>
      </c>
      <c r="I25" s="15">
        <f>I24+H25</f>
        <v>16780853398</v>
      </c>
      <c r="J25" s="32" t="s">
        <v>3</v>
      </c>
    </row>
    <row r="26" spans="1:10" ht="18.75" customHeight="1">
      <c r="A26" s="69" t="s">
        <v>84</v>
      </c>
      <c r="B26" s="7">
        <f t="shared" si="0"/>
        <v>46288836976</v>
      </c>
      <c r="C26" s="10">
        <v>46248062612</v>
      </c>
      <c r="D26" s="27">
        <v>0</v>
      </c>
      <c r="E26" s="10">
        <v>5380363</v>
      </c>
      <c r="F26" s="7">
        <v>35394001</v>
      </c>
      <c r="G26" s="13">
        <v>-4300000000</v>
      </c>
      <c r="H26" s="13">
        <f>'表11'!B26-'表11-1'!B26+G26</f>
        <v>-7977620742</v>
      </c>
      <c r="I26" s="15">
        <f aca="true" t="shared" si="2" ref="I26:I35">I25+H26</f>
        <v>8803232656</v>
      </c>
      <c r="J26" s="32" t="s">
        <v>4</v>
      </c>
    </row>
    <row r="27" spans="1:10" ht="18.75" customHeight="1">
      <c r="A27" s="69" t="s">
        <v>85</v>
      </c>
      <c r="B27" s="7">
        <f t="shared" si="0"/>
        <v>39689940840</v>
      </c>
      <c r="C27" s="10">
        <v>39594308583</v>
      </c>
      <c r="D27" s="27">
        <v>0</v>
      </c>
      <c r="E27" s="10">
        <v>55653388</v>
      </c>
      <c r="F27" s="7">
        <v>39978869</v>
      </c>
      <c r="G27" s="7">
        <v>2600000000</v>
      </c>
      <c r="H27" s="13">
        <f>'表11'!B27-'表11-1'!B27+G27</f>
        <v>-3537322845</v>
      </c>
      <c r="I27" s="15">
        <f t="shared" si="2"/>
        <v>5265909811</v>
      </c>
      <c r="J27" s="32" t="s">
        <v>5</v>
      </c>
    </row>
    <row r="28" spans="1:10" ht="18.75" customHeight="1">
      <c r="A28" s="69" t="s">
        <v>86</v>
      </c>
      <c r="B28" s="7">
        <f t="shared" si="0"/>
        <v>37858642469</v>
      </c>
      <c r="C28" s="10">
        <v>37771965123</v>
      </c>
      <c r="D28" s="27">
        <v>0</v>
      </c>
      <c r="E28" s="10">
        <v>45129598</v>
      </c>
      <c r="F28" s="7">
        <v>41547748</v>
      </c>
      <c r="G28" s="13">
        <v>-1500000000</v>
      </c>
      <c r="H28" s="49">
        <f>'表11'!B28-'表11-1'!B28+G28</f>
        <v>662771359</v>
      </c>
      <c r="I28" s="15">
        <f t="shared" si="2"/>
        <v>5928681170</v>
      </c>
      <c r="J28" s="32" t="s">
        <v>6</v>
      </c>
    </row>
    <row r="29" spans="1:10" ht="18.75" customHeight="1">
      <c r="A29" s="69" t="s">
        <v>60</v>
      </c>
      <c r="B29" s="7">
        <f t="shared" si="0"/>
        <v>38573842806</v>
      </c>
      <c r="C29" s="10">
        <v>38475966190</v>
      </c>
      <c r="D29" s="27">
        <v>0</v>
      </c>
      <c r="E29" s="10">
        <v>60061530</v>
      </c>
      <c r="F29" s="7">
        <v>37815086</v>
      </c>
      <c r="G29" s="7">
        <v>3000000000</v>
      </c>
      <c r="H29" s="13">
        <f>'表11'!B29-'表11-1'!B29+G29</f>
        <v>-943418562</v>
      </c>
      <c r="I29" s="15">
        <f t="shared" si="2"/>
        <v>4985262608</v>
      </c>
      <c r="J29" s="32" t="s">
        <v>7</v>
      </c>
    </row>
    <row r="30" spans="1:10" ht="18.75" customHeight="1">
      <c r="A30" s="69" t="s">
        <v>61</v>
      </c>
      <c r="B30" s="7">
        <f t="shared" si="0"/>
        <v>42625530729</v>
      </c>
      <c r="C30" s="10">
        <v>42529341679</v>
      </c>
      <c r="D30" s="27">
        <v>0</v>
      </c>
      <c r="E30" s="10">
        <v>53097398</v>
      </c>
      <c r="F30" s="7">
        <v>43091652</v>
      </c>
      <c r="G30" s="13">
        <v>-10000000000</v>
      </c>
      <c r="H30" s="49">
        <f>'表11'!B30-'表11-1'!B30+G30</f>
        <v>4417210243</v>
      </c>
      <c r="I30" s="15">
        <f t="shared" si="2"/>
        <v>9402472851</v>
      </c>
      <c r="J30" s="32" t="s">
        <v>8</v>
      </c>
    </row>
    <row r="31" spans="1:10" ht="18.75" customHeight="1">
      <c r="A31" s="69" t="s">
        <v>62</v>
      </c>
      <c r="B31" s="7">
        <f t="shared" si="0"/>
        <v>41063974224</v>
      </c>
      <c r="C31" s="10">
        <v>40973592184</v>
      </c>
      <c r="D31" s="27">
        <v>0</v>
      </c>
      <c r="E31" s="10">
        <v>54767837</v>
      </c>
      <c r="F31" s="7">
        <v>35614203</v>
      </c>
      <c r="G31" s="84">
        <v>0</v>
      </c>
      <c r="H31" s="49">
        <f>'表11'!B31-'表11-1'!B31+G31</f>
        <v>315215534</v>
      </c>
      <c r="I31" s="15">
        <f t="shared" si="2"/>
        <v>9717688385</v>
      </c>
      <c r="J31" s="32" t="s">
        <v>9</v>
      </c>
    </row>
    <row r="32" spans="1:10" ht="18.75" customHeight="1">
      <c r="A32" s="69" t="s">
        <v>63</v>
      </c>
      <c r="B32" s="7">
        <f t="shared" si="0"/>
        <v>39302418810</v>
      </c>
      <c r="C32" s="10">
        <v>39248791916</v>
      </c>
      <c r="D32" s="27">
        <v>0</v>
      </c>
      <c r="E32" s="10">
        <v>14523169</v>
      </c>
      <c r="F32" s="5">
        <v>39103725</v>
      </c>
      <c r="G32" s="7">
        <v>3000000000</v>
      </c>
      <c r="H32" s="49">
        <f>'表11'!B32-'表11-1'!B32+G32</f>
        <v>27661755</v>
      </c>
      <c r="I32" s="15">
        <f t="shared" si="2"/>
        <v>9745350140</v>
      </c>
      <c r="J32" s="32" t="s">
        <v>10</v>
      </c>
    </row>
    <row r="33" spans="1:10" ht="18.75" customHeight="1">
      <c r="A33" s="69" t="s">
        <v>64</v>
      </c>
      <c r="B33" s="7">
        <f t="shared" si="0"/>
        <v>37881401311</v>
      </c>
      <c r="C33" s="10">
        <v>37783962370</v>
      </c>
      <c r="D33" s="27">
        <v>0</v>
      </c>
      <c r="E33" s="10">
        <v>61623746</v>
      </c>
      <c r="F33" s="10">
        <v>35815195</v>
      </c>
      <c r="G33" s="7">
        <v>2000000000</v>
      </c>
      <c r="H33" s="13">
        <f>'表11'!B33-'表11-1'!B33+G33</f>
        <v>-774736442</v>
      </c>
      <c r="I33" s="15">
        <f t="shared" si="2"/>
        <v>8970613698</v>
      </c>
      <c r="J33" s="32" t="s">
        <v>11</v>
      </c>
    </row>
    <row r="34" spans="1:10" ht="18.75" customHeight="1">
      <c r="A34" s="69" t="s">
        <v>65</v>
      </c>
      <c r="B34" s="7">
        <f t="shared" si="0"/>
        <v>41026386354</v>
      </c>
      <c r="C34" s="10">
        <v>40930054199</v>
      </c>
      <c r="D34" s="27">
        <v>0</v>
      </c>
      <c r="E34" s="10">
        <v>62340551</v>
      </c>
      <c r="F34" s="10">
        <v>33991604</v>
      </c>
      <c r="G34" s="7">
        <v>4900000000</v>
      </c>
      <c r="H34" s="13">
        <f>'表11'!B34-'表11-1'!B34+G34</f>
        <v>-2652858746</v>
      </c>
      <c r="I34" s="15">
        <f t="shared" si="2"/>
        <v>6317754952</v>
      </c>
      <c r="J34" s="32" t="s">
        <v>12</v>
      </c>
    </row>
    <row r="35" spans="1:10" ht="18.75" customHeight="1" thickBot="1">
      <c r="A35" s="70" t="s">
        <v>66</v>
      </c>
      <c r="B35" s="35">
        <f t="shared" si="0"/>
        <v>42928552913</v>
      </c>
      <c r="C35" s="4">
        <v>42933738680</v>
      </c>
      <c r="D35" s="27">
        <v>0</v>
      </c>
      <c r="E35" s="48">
        <v>-34743904</v>
      </c>
      <c r="F35" s="36">
        <v>29558137</v>
      </c>
      <c r="G35" s="7">
        <v>8100000000</v>
      </c>
      <c r="H35" s="24">
        <f>'表11'!B35-'表11-1'!B35+G35</f>
        <v>954696763</v>
      </c>
      <c r="I35" s="16">
        <f t="shared" si="2"/>
        <v>7272451715</v>
      </c>
      <c r="J35" s="33" t="s">
        <v>13</v>
      </c>
    </row>
    <row r="36" spans="1:10" ht="18" customHeight="1">
      <c r="A36" s="77" t="s">
        <v>87</v>
      </c>
      <c r="B36" s="78"/>
      <c r="C36" s="78"/>
      <c r="D36" s="79"/>
      <c r="E36" s="79"/>
      <c r="F36" s="80"/>
      <c r="G36" s="46" t="s">
        <v>88</v>
      </c>
      <c r="H36" s="81"/>
      <c r="I36" s="81"/>
      <c r="J36" s="81"/>
    </row>
  </sheetData>
  <sheetProtection/>
  <mergeCells count="7">
    <mergeCell ref="A5:A7"/>
    <mergeCell ref="J5:J7"/>
    <mergeCell ref="B5:F5"/>
    <mergeCell ref="A1:F1"/>
    <mergeCell ref="A3:F3"/>
    <mergeCell ref="G3:J3"/>
    <mergeCell ref="G1:J1"/>
  </mergeCells>
  <printOptions horizontalCentered="1"/>
  <pageMargins left="0.7874015748031497" right="0.7874015748031497" top="1.3779527559055118" bottom="0.7086614173228347" header="0.3937007874015748" footer="0.3937007874015748"/>
  <pageSetup firstPageNumber="164" useFirstPageNumber="1" horizontalDpi="600" verticalDpi="600" orientation="portrait" paperSize="9" scale="97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陳中興</dc:creator>
  <cp:keywords/>
  <dc:description/>
  <cp:lastModifiedBy>Administrator</cp:lastModifiedBy>
  <cp:lastPrinted>2012-10-17T01:42:54Z</cp:lastPrinted>
  <dcterms:created xsi:type="dcterms:W3CDTF">2000-01-24T06:30:43Z</dcterms:created>
  <dcterms:modified xsi:type="dcterms:W3CDTF">2012-10-17T01:46:51Z</dcterms:modified>
  <cp:category/>
  <cp:version/>
  <cp:contentType/>
  <cp:contentStatus/>
</cp:coreProperties>
</file>